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rdanishvili\Desktop\XLS ჯამური\"/>
    </mc:Choice>
  </mc:AlternateContent>
  <bookViews>
    <workbookView xWindow="0" yWindow="300" windowWidth="24240" windowHeight="12030" tabRatio="954" activeTab="2"/>
  </bookViews>
  <sheets>
    <sheet name="ფორმა N2" sheetId="3" r:id="rId1"/>
    <sheet name="ფორმა N1" sheetId="42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9.1" sheetId="56" r:id="rId17"/>
    <sheet name="ფორმა 9.2" sheetId="57" r:id="rId18"/>
    <sheet name="ფორმა 9.6" sheetId="39" r:id="rId19"/>
    <sheet name="ფორმა N 9.7" sheetId="35" r:id="rId20"/>
    <sheet name="შემაჯამებელი ფორმა" sheetId="59" r:id="rId21"/>
    <sheet name="Validation" sheetId="13" state="veryHidden" r:id="rId22"/>
    <sheet name="ფორმა 15" sheetId="60" r:id="rId23"/>
  </sheets>
  <externalReferences>
    <externalReference r:id="rId24"/>
    <externalReference r:id="rId25"/>
    <externalReference r:id="rId26"/>
    <externalReference r:id="rId27"/>
  </externalReferences>
  <definedNames>
    <definedName name="_xlnm._FilterDatabase" localSheetId="9" hidden="1">'ფორმა 5.5'!$A$10:$M$27</definedName>
    <definedName name="_xlnm._FilterDatabase" localSheetId="1" hidden="1">'ფორმა N1'!$A$8:$L$8</definedName>
    <definedName name="_xlnm._FilterDatabase" localSheetId="0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8">#REF!</definedName>
    <definedName name="Date" localSheetId="9">#REF!</definedName>
    <definedName name="Date" localSheetId="16">#REF!</definedName>
    <definedName name="Date" localSheetId="17">#REF!</definedName>
    <definedName name="Date" localSheetId="18">#REF!</definedName>
    <definedName name="Date" localSheetId="19">#REF!</definedName>
    <definedName name="Date" localSheetId="1">#REF!</definedName>
    <definedName name="Date" localSheetId="3">#REF!</definedName>
    <definedName name="Date" localSheetId="4">#REF!</definedName>
    <definedName name="Date" localSheetId="5">#REF!</definedName>
    <definedName name="Date" localSheetId="11">#REF!</definedName>
    <definedName name="Date" localSheetId="20">#REF!</definedName>
    <definedName name="Date">#REF!</definedName>
    <definedName name="_xlnm.Print_Area" localSheetId="6">'ფორმა 5.2'!$A$1:$I$36</definedName>
    <definedName name="_xlnm.Print_Area" localSheetId="8">'ფორმა 5.4'!$A$1:$H$46</definedName>
    <definedName name="_xlnm.Print_Area" localSheetId="9">'ფორმა 5.5'!$A$1:$M$74</definedName>
    <definedName name="_xlnm.Print_Area" localSheetId="16">'ფორმა 9.1'!$A$1:$I$30</definedName>
    <definedName name="_xlnm.Print_Area" localSheetId="17">'ფორმა 9.2'!$A$1:$K$35</definedName>
    <definedName name="_xlnm.Print_Area" localSheetId="18">'ფორმა 9.6'!$A$1:$I$35</definedName>
    <definedName name="_xlnm.Print_Area" localSheetId="14">'ფორმა N 8.1'!$A$1:$H$47</definedName>
    <definedName name="_xlnm.Print_Area" localSheetId="19">'ფორმა N 9.7'!$A$1:$I$48</definedName>
    <definedName name="_xlnm.Print_Area" localSheetId="1">'ფორმა N1'!$A$1:$L$63</definedName>
    <definedName name="_xlnm.Print_Area" localSheetId="0">'ფორმა N2'!$A$1:$D$46</definedName>
    <definedName name="_xlnm.Print_Area" localSheetId="2">'ფორმა N3'!$A$1:$D$46</definedName>
    <definedName name="_xlnm.Print_Area" localSheetId="3">'ფორმა N4'!$A$1:$D$89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7">'ფორმა N5.3'!$A$1:$I$115</definedName>
    <definedName name="_xlnm.Print_Area" localSheetId="10">'ფორმა N6'!$A$1:$D$32</definedName>
    <definedName name="_xlnm.Print_Area" localSheetId="11">'ფორმა N6.1'!$A$1:$D$29</definedName>
    <definedName name="_xlnm.Print_Area" localSheetId="12">'ფორმა N7'!$A$1:$D$90</definedName>
    <definedName name="_xlnm.Print_Area" localSheetId="13">'ფორმა N8'!$A$1:$J$24</definedName>
    <definedName name="_xlnm.Print_Area" localSheetId="15">'ფორმა N9'!$A$1:$K$52</definedName>
    <definedName name="_xlnm.Print_Area" localSheetId="20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C19" i="47" l="1"/>
  <c r="C53" i="47"/>
  <c r="C36" i="47"/>
  <c r="C22" i="47"/>
  <c r="C13" i="47"/>
  <c r="I22" i="43"/>
  <c r="H22" i="43"/>
  <c r="G22" i="43"/>
  <c r="C45" i="47" l="1"/>
  <c r="C44" i="47"/>
  <c r="C14" i="7"/>
  <c r="D14" i="7" s="1"/>
  <c r="C23" i="59"/>
  <c r="C12" i="59"/>
  <c r="E16" i="10"/>
  <c r="D69" i="47"/>
  <c r="G26" i="56"/>
  <c r="C41" i="47"/>
  <c r="L50" i="46"/>
  <c r="C43" i="47" s="1"/>
  <c r="D43" i="47" s="1"/>
  <c r="L41" i="46"/>
  <c r="L53" i="46" l="1"/>
  <c r="L55" i="46" s="1"/>
  <c r="C40" i="47" s="1"/>
  <c r="L45" i="46"/>
  <c r="L46" i="46" s="1"/>
  <c r="C42" i="47" s="1"/>
  <c r="D42" i="47" s="1"/>
  <c r="L35" i="46"/>
  <c r="L34" i="46"/>
  <c r="L33" i="46"/>
  <c r="L36" i="46" s="1"/>
  <c r="C34" i="47"/>
  <c r="C28" i="47"/>
  <c r="C27" i="47"/>
  <c r="C26" i="47"/>
  <c r="C25" i="47"/>
  <c r="C20" i="47"/>
  <c r="D20" i="47" s="1"/>
  <c r="H12" i="43"/>
  <c r="H27" i="43" s="1"/>
  <c r="I12" i="43"/>
  <c r="I27" i="43" s="1"/>
  <c r="G12" i="43"/>
  <c r="G27" i="43" s="1"/>
  <c r="D25" i="7"/>
  <c r="C11" i="47" l="1"/>
  <c r="L60" i="46"/>
  <c r="C39" i="47"/>
  <c r="C18" i="7"/>
  <c r="C17" i="7"/>
  <c r="D63" i="47" l="1"/>
  <c r="C14" i="12"/>
  <c r="D28" i="47" l="1"/>
  <c r="G2" i="60" l="1"/>
  <c r="G26" i="60"/>
  <c r="D43" i="42" l="1"/>
  <c r="C28" i="7" s="1"/>
  <c r="D35" i="42"/>
  <c r="C13" i="7" s="1"/>
  <c r="C12" i="7" s="1"/>
  <c r="D46" i="42" l="1"/>
  <c r="D49" i="40"/>
  <c r="C49" i="47"/>
  <c r="I12" i="9" l="1"/>
  <c r="D15" i="12" s="1"/>
  <c r="J31" i="10" l="1"/>
  <c r="D25" i="3"/>
  <c r="D57" i="40"/>
  <c r="D53" i="40"/>
  <c r="D41" i="40"/>
  <c r="F17" i="9" l="1"/>
  <c r="D19" i="40"/>
  <c r="D22" i="40"/>
  <c r="D25" i="40"/>
  <c r="D26" i="40"/>
  <c r="D27" i="40"/>
  <c r="D32" i="40"/>
  <c r="D34" i="40"/>
  <c r="D36" i="40"/>
  <c r="D44" i="40"/>
  <c r="D45" i="40"/>
  <c r="D46" i="40"/>
  <c r="J16" i="10"/>
  <c r="D36" i="12" s="1"/>
  <c r="J23" i="10"/>
  <c r="D37" i="12" s="1"/>
  <c r="D73" i="40"/>
  <c r="D23" i="3" l="1"/>
  <c r="D40" i="40"/>
  <c r="C17" i="40"/>
  <c r="D17" i="40" s="1"/>
  <c r="D35" i="18"/>
  <c r="C35" i="18"/>
  <c r="I16" i="9"/>
  <c r="I11" i="9"/>
  <c r="D17" i="3"/>
  <c r="D18" i="3"/>
  <c r="D45" i="47" l="1"/>
  <c r="D44" i="47"/>
  <c r="D19" i="47"/>
  <c r="D22" i="47"/>
  <c r="D25" i="47"/>
  <c r="D26" i="47"/>
  <c r="D34" i="47"/>
  <c r="D36" i="47"/>
  <c r="D49" i="47"/>
  <c r="D53" i="47"/>
  <c r="D40" i="47"/>
  <c r="D41" i="47"/>
  <c r="D39" i="47"/>
  <c r="D13" i="7"/>
  <c r="D12" i="7" s="1"/>
  <c r="D17" i="7"/>
  <c r="D18" i="7"/>
  <c r="D13" i="47" l="1"/>
  <c r="C12" i="3"/>
  <c r="D13" i="3"/>
  <c r="D12" i="3" s="1"/>
  <c r="C25" i="59"/>
  <c r="C19" i="59"/>
  <c r="C18" i="59"/>
  <c r="C21" i="59" l="1"/>
  <c r="I2" i="35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I38" i="35" l="1"/>
  <c r="A5" i="9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7" i="40"/>
  <c r="A5" i="7"/>
  <c r="A5" i="3"/>
  <c r="I106" i="44" l="1"/>
  <c r="H106" i="44"/>
  <c r="D16" i="40" l="1"/>
  <c r="C16" i="47"/>
  <c r="C14" i="59" s="1"/>
  <c r="D16" i="47"/>
  <c r="D31" i="7"/>
  <c r="C31" i="7"/>
  <c r="D27" i="7"/>
  <c r="C27" i="7"/>
  <c r="C26" i="7" s="1"/>
  <c r="D26" i="7"/>
  <c r="D19" i="7"/>
  <c r="C19" i="7"/>
  <c r="D16" i="7"/>
  <c r="C16" i="7"/>
  <c r="C10" i="7" s="1"/>
  <c r="D31" i="3"/>
  <c r="C31" i="3"/>
  <c r="D10" i="7" l="1"/>
  <c r="D9" i="7" s="1"/>
  <c r="C24" i="59"/>
  <c r="C9" i="7"/>
  <c r="C17" i="59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D14" i="47" l="1"/>
  <c r="C14" i="47"/>
  <c r="H34" i="45"/>
  <c r="G34" i="45"/>
  <c r="D11" i="47" l="1"/>
  <c r="D10" i="47" s="1"/>
  <c r="D9" i="47" s="1"/>
  <c r="C10" i="47"/>
  <c r="C9" i="47" s="1"/>
  <c r="D27" i="3"/>
  <c r="C27" i="3"/>
  <c r="C22" i="59" s="1"/>
  <c r="C20" i="59" s="1"/>
  <c r="C10" i="59" l="1"/>
  <c r="H10" i="9"/>
  <c r="F9" i="47"/>
  <c r="D17" i="28"/>
  <c r="C17" i="28"/>
  <c r="D74" i="40" l="1"/>
  <c r="D65" i="40"/>
  <c r="D59" i="40"/>
  <c r="C59" i="40"/>
  <c r="D54" i="40"/>
  <c r="C54" i="40"/>
  <c r="D48" i="40"/>
  <c r="C48" i="40"/>
  <c r="D37" i="40"/>
  <c r="C11" i="59" s="1"/>
  <c r="C37" i="40"/>
  <c r="D33" i="40"/>
  <c r="C33" i="40"/>
  <c r="D24" i="40"/>
  <c r="D18" i="40" s="1"/>
  <c r="C24" i="40"/>
  <c r="C18" i="40" s="1"/>
  <c r="D15" i="40"/>
  <c r="C15" i="40"/>
  <c r="A6" i="40"/>
  <c r="C14" i="40" l="1"/>
  <c r="D14" i="40"/>
  <c r="H39" i="10" l="1"/>
  <c r="H36" i="10" s="1"/>
  <c r="H32" i="10"/>
  <c r="H24" i="10"/>
  <c r="H19" i="10"/>
  <c r="H17" i="10" s="1"/>
  <c r="H14" i="10"/>
  <c r="A4" i="39" l="1"/>
  <c r="A4" i="35" l="1"/>
  <c r="C10" i="40" l="1"/>
  <c r="C9" i="40" s="1"/>
  <c r="D11" i="40"/>
  <c r="D10" i="40" s="1"/>
  <c r="D9" i="40" s="1"/>
  <c r="F8" i="40" s="1"/>
  <c r="A5" i="28"/>
  <c r="D25" i="27"/>
  <c r="C25" i="27"/>
  <c r="A5" i="27"/>
  <c r="C13" i="59" l="1"/>
  <c r="G35" i="18"/>
  <c r="G36" i="18" s="1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A4" i="18"/>
  <c r="H10" i="10" l="1"/>
  <c r="H9" i="10" s="1"/>
  <c r="H17" i="9" l="1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37" i="12" s="1"/>
  <c r="C14" i="10"/>
  <c r="C10" i="10"/>
  <c r="E9" i="10" l="1"/>
  <c r="G9" i="10"/>
  <c r="C9" i="10"/>
  <c r="I9" i="10"/>
  <c r="D45" i="12"/>
  <c r="C45" i="12"/>
  <c r="D34" i="12"/>
  <c r="C34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0" i="5" l="1"/>
  <c r="C10" i="5"/>
  <c r="C26" i="3"/>
  <c r="C10" i="3" s="1"/>
  <c r="D10" i="3"/>
  <c r="B9" i="10"/>
  <c r="J9" i="10"/>
  <c r="D26" i="3"/>
  <c r="C10" i="12"/>
  <c r="C66" i="12" s="1"/>
  <c r="C64" i="12" s="1"/>
  <c r="C44" i="12" s="1"/>
  <c r="D9" i="10"/>
  <c r="F9" i="10"/>
  <c r="C9" i="3" l="1"/>
  <c r="D9" i="3"/>
  <c r="G10" i="9" s="1"/>
  <c r="I10" i="9" l="1"/>
  <c r="G17" i="9"/>
  <c r="I17" i="9" l="1"/>
  <c r="D14" i="12"/>
  <c r="D11" i="12" s="1"/>
  <c r="D10" i="12" s="1"/>
  <c r="D66" i="12" s="1"/>
  <c r="D64" i="12" s="1"/>
  <c r="D44" i="12" s="1"/>
</calcChain>
</file>

<file path=xl/sharedStrings.xml><?xml version="1.0" encoding="utf-8"?>
<sst xmlns="http://schemas.openxmlformats.org/spreadsheetml/2006/main" count="1953" uniqueCount="826">
  <si>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</si>
  <si>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</si>
  <si>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</si>
  <si>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</si>
  <si>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</si>
  <si>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</si>
  <si>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</si>
  <si>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</si>
  <si>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</si>
  <si>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</si>
  <si>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</si>
  <si>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</si>
  <si>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</si>
  <si>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</si>
  <si>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</si>
  <si>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</si>
  <si>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</si>
  <si>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</si>
  <si>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</si>
  <si>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</si>
  <si>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</si>
  <si>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</si>
  <si>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</si>
  <si>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</si>
  <si>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</si>
  <si>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</si>
  <si>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</si>
  <si>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</si>
  <si>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</si>
  <si>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</si>
  <si>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</si>
  <si>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</si>
  <si>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</si>
  <si>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</si>
  <si>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</si>
  <si>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</si>
  <si>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</si>
  <si>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</si>
  <si>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</si>
  <si>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</si>
  <si>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</si>
  <si>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</si>
  <si>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</si>
  <si>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</si>
  <si>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</si>
  <si>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</si>
  <si>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</si>
  <si>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</si>
  <si>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</si>
  <si>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</si>
  <si>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</si>
  <si>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</si>
  <si>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</si>
  <si>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</si>
  <si>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</si>
  <si>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</si>
  <si>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</si>
  <si>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</si>
  <si>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</si>
  <si>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</si>
  <si>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</si>
  <si>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</si>
  <si>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</si>
  <si>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</si>
  <si>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</si>
  <si>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</si>
  <si>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</si>
  <si>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</si>
  <si>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</si>
  <si>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</si>
  <si>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</si>
  <si>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</si>
  <si>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</si>
  <si>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</si>
  <si>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</si>
  <si>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</si>
  <si>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</si>
  <si>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</si>
  <si>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</si>
  <si>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</si>
  <si>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</si>
  <si>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</si>
  <si>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</si>
  <si>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</si>
  <si>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</si>
  <si>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</si>
  <si>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</si>
  <si>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</si>
  <si>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</si>
  <si>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</si>
  <si>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</si>
  <si>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</si>
  <si>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</si>
  <si>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</si>
  <si>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</si>
  <si>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</si>
  <si>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</si>
  <si>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</si>
  <si>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</si>
  <si>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</si>
  <si>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</si>
  <si>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</si>
  <si>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</si>
  <si>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</si>
  <si>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</si>
  <si>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</si>
  <si>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</si>
  <si>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</si>
  <si>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</si>
  <si>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</si>
  <si>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</si>
  <si>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</si>
  <si>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</si>
  <si>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</si>
  <si>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</si>
  <si>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</si>
  <si>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</si>
  <si>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</si>
  <si>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</si>
  <si>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</si>
  <si>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</si>
  <si>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</si>
  <si>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</si>
  <si>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</si>
  <si>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</si>
  <si>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</si>
  <si>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</si>
  <si>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</si>
  <si>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</si>
  <si>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</si>
  <si>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</si>
  <si>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</si>
  <si>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</si>
  <si>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</si>
  <si>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</si>
  <si>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</si>
  <si>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</si>
  <si>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</si>
  <si>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</si>
  <si>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</si>
  <si>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</si>
  <si>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</si>
  <si>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</si>
  <si>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</si>
  <si>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</si>
  <si>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</si>
  <si>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</si>
  <si>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</si>
  <si>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</si>
  <si>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</si>
  <si>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</si>
  <si>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</si>
  <si>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</si>
  <si>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</si>
  <si>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</si>
  <si>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</si>
  <si>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</si>
  <si>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</si>
  <si>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</si>
  <si>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</si>
  <si>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</si>
  <si>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</si>
  <si>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</si>
  <si>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</si>
  <si>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</si>
  <si>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</si>
  <si>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</si>
  <si>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</si>
  <si>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</si>
  <si>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</si>
  <si>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</si>
  <si>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</si>
  <si>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</si>
  <si>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</si>
  <si>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</si>
  <si>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</si>
  <si>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</si>
  <si>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</si>
  <si>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</si>
  <si>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</si>
  <si>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</si>
  <si>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</si>
  <si>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</si>
  <si>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</si>
  <si>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</si>
  <si>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</si>
  <si>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</si>
  <si>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</si>
  <si>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</si>
  <si>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</si>
  <si>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</si>
  <si>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</si>
  <si>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</si>
  <si>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</si>
  <si>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</si>
  <si>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</si>
  <si>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</si>
  <si>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</si>
  <si>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</si>
  <si>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</si>
  <si>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</si>
  <si>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</si>
  <si>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</si>
  <si>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</si>
  <si>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</si>
  <si>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</si>
  <si>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</si>
  <si>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</si>
  <si>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</si>
  <si>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</si>
  <si>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</si>
  <si>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</si>
  <si>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</si>
  <si>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</si>
  <si>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</si>
  <si>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</si>
  <si>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</si>
  <si>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</si>
  <si>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</si>
  <si>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</si>
  <si>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</si>
  <si>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</si>
  <si>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</si>
  <si>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</si>
  <si>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</si>
  <si>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</si>
  <si>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</si>
  <si>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</si>
  <si>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</si>
  <si>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</si>
  <si>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</si>
  <si>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</si>
  <si>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</si>
  <si>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</si>
  <si>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</si>
  <si>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</si>
  <si>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</si>
  <si>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</si>
  <si>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</si>
  <si>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</si>
  <si>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</si>
  <si>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</si>
  <si>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</si>
  <si>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</si>
  <si>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</si>
  <si>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</si>
  <si>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</si>
  <si>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</si>
  <si>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</si>
  <si>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</si>
  <si>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</si>
  <si>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</si>
  <si>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</si>
  <si>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</si>
  <si>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</si>
  <si>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</si>
  <si>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</si>
  <si>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</si>
  <si>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</si>
  <si>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</si>
  <si>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</si>
  <si>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</si>
  <si>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</si>
  <si>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</si>
  <si>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</si>
  <si>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</si>
  <si>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</si>
  <si>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</si>
  <si>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</si>
  <si>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</si>
  <si>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</si>
  <si>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</si>
  <si>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</si>
  <si>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</si>
  <si>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</si>
  <si>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</si>
  <si>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</si>
  <si>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</si>
  <si>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</si>
  <si>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</si>
  <si>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</si>
  <si>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</si>
  <si>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</si>
  <si>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</si>
  <si>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</si>
  <si>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</si>
  <si>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</si>
  <si>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</si>
  <si>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</si>
  <si>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</si>
  <si>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</si>
  <si>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</si>
  <si>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</si>
  <si>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</si>
  <si>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</si>
  <si>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</si>
  <si>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</si>
  <si>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</si>
  <si>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</si>
  <si>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</si>
  <si>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</si>
  <si>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</si>
  <si>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</si>
  <si>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</si>
  <si>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</si>
  <si>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</si>
  <si>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</si>
  <si>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</si>
  <si>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</si>
  <si>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</si>
  <si>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</si>
  <si>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</si>
  <si>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</si>
  <si>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</si>
  <si>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</si>
  <si>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</si>
  <si>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</si>
  <si>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</si>
  <si>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</si>
  <si>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</si>
  <si>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</si>
  <si>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</si>
  <si>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</si>
  <si>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</si>
  <si>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</si>
  <si>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</si>
  <si>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</si>
  <si>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</si>
  <si>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</si>
  <si>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</si>
  <si>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</si>
  <si>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</si>
  <si>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</si>
  <si>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</si>
  <si>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</si>
  <si>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</si>
  <si>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</si>
  <si>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</si>
  <si>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</si>
  <si>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</si>
  <si>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</si>
  <si>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</si>
  <si>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</si>
  <si>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</si>
  <si>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</si>
  <si>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</si>
  <si>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</si>
  <si>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</si>
  <si>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</si>
  <si>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</si>
  <si>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</si>
  <si>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</si>
  <si>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</si>
  <si>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</si>
  <si>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</si>
  <si>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</si>
  <si>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</si>
  <si>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</si>
  <si>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</si>
  <si>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</si>
  <si>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</si>
  <si>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</si>
  <si>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</si>
  <si>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</si>
  <si>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</si>
  <si>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</si>
  <si>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</si>
  <si>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</si>
  <si>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</si>
  <si>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</si>
  <si>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</si>
  <si>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</si>
  <si>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</si>
  <si>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</si>
  <si>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</si>
  <si>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</si>
  <si>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</si>
  <si>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</si>
  <si>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</si>
  <si>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</si>
  <si>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</si>
  <si>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</si>
  <si>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</si>
  <si>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</si>
  <si>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</si>
  <si>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</si>
  <si>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</si>
  <si>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</si>
  <si>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</si>
  <si>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</si>
  <si>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</si>
  <si>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</si>
  <si>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</si>
  <si>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</si>
  <si>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</si>
  <si>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</si>
  <si>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</si>
  <si>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</si>
  <si>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</si>
  <si>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</si>
  <si>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</si>
  <si>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</si>
  <si>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</si>
  <si>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</si>
  <si>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</si>
  <si>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</si>
  <si>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</si>
  <si>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</si>
  <si>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</si>
  <si>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</si>
  <si>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</si>
  <si>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</si>
  <si>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</si>
  <si>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</si>
  <si>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</si>
  <si>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</si>
  <si>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</si>
  <si>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</si>
  <si>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</si>
  <si>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</si>
  <si>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</si>
  <si>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</si>
  <si>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</si>
  <si>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</si>
  <si>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</si>
  <si>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</si>
  <si>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</si>
  <si>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</si>
  <si>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</si>
  <si>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</si>
  <si>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</si>
  <si>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</si>
  <si>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</si>
  <si>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</si>
  <si>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</si>
  <si>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</si>
  <si>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</si>
  <si>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</si>
  <si>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</si>
  <si>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</si>
  <si>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</si>
  <si>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</si>
  <si>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</si>
  <si>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</si>
  <si>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</si>
  <si>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</si>
  <si>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</si>
  <si>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</si>
  <si>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</si>
  <si>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</si>
  <si>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</si>
  <si>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</si>
  <si>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</si>
  <si>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</si>
  <si>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</si>
  <si>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</si>
  <si>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</si>
  <si>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</si>
  <si>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</si>
  <si>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</si>
  <si>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</si>
  <si>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</si>
  <si>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</si>
  <si>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</si>
  <si>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</si>
  <si>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</si>
  <si>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</si>
  <si>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</si>
  <si>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</si>
  <si>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</si>
  <si>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</si>
  <si>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</si>
  <si>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</si>
  <si>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</si>
  <si>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</si>
  <si>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</si>
  <si>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</si>
  <si>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</si>
  <si>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</si>
  <si>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</si>
  <si>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</si>
  <si>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</si>
  <si>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</si>
  <si>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</si>
  <si>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</si>
  <si>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</si>
  <si>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</si>
  <si>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</si>
  <si>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</si>
  <si>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</si>
  <si>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</si>
  <si>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</si>
  <si>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</si>
  <si>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</si>
  <si>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</si>
  <si>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</si>
  <si>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პ/პ  "თავისუფალი საქართველო"</t>
  </si>
  <si>
    <t>ფულადი შემოწირულობა</t>
  </si>
  <si>
    <t>ქეთევან</t>
  </si>
  <si>
    <t>36001002966</t>
  </si>
  <si>
    <t>ბუღალტერი</t>
  </si>
  <si>
    <t>01005019099</t>
  </si>
  <si>
    <t>თიბისი</t>
  </si>
  <si>
    <t>GE63TB7029536080100007</t>
  </si>
  <si>
    <t>GEL</t>
  </si>
  <si>
    <t>02.03.2012</t>
  </si>
  <si>
    <t>GE20TB7029545067800002</t>
  </si>
  <si>
    <t>14.07.2015</t>
  </si>
  <si>
    <t>GE80TB7029536180100008</t>
  </si>
  <si>
    <t>USD</t>
  </si>
  <si>
    <t>EUR</t>
  </si>
  <si>
    <t>საქართველოს ბანკი</t>
  </si>
  <si>
    <t>GE91BG0000000119476400</t>
  </si>
  <si>
    <t>დამხმარე ხასიათის საქმიანობიდან მიღებული სხვა სახსრები  (საქ ბანკის ანგ)</t>
  </si>
  <si>
    <t>სხვა ფულადი შემოსავლები   ( თანხის დაბრუნება)</t>
  </si>
  <si>
    <t>ინტერნეტ-რეკლამს ხრჯი</t>
  </si>
  <si>
    <t>ფეისბუქ</t>
  </si>
  <si>
    <t>პ/პ თავისუფალი საქართველო</t>
  </si>
  <si>
    <t>ბრენდირებული აქსესუარებით რკლამის ხარჯი</t>
  </si>
  <si>
    <t>შპს დეიზი</t>
  </si>
  <si>
    <t>ი/მ გიორგი ელყანიშვილი</t>
  </si>
  <si>
    <t>31001019672</t>
  </si>
  <si>
    <t>ლია ყანადაშვილი</t>
  </si>
  <si>
    <t>GE71TB72274</t>
  </si>
  <si>
    <t>45061100069</t>
  </si>
  <si>
    <t>ვლადიმერ ბულბულაშვილი</t>
  </si>
  <si>
    <r>
      <t>ქ.</t>
    </r>
    <r>
      <rPr>
        <b/>
        <sz val="10"/>
        <color theme="1"/>
        <rFont val="Sylfaen"/>
        <family val="1"/>
      </rPr>
      <t xml:space="preserve"> ფოთი</t>
    </r>
    <r>
      <rPr>
        <sz val="10"/>
        <color theme="1"/>
        <rFont val="Sylfaen"/>
        <family val="1"/>
      </rPr>
      <t>, კოსტავას ქ. 22/ბ</t>
    </r>
  </si>
  <si>
    <t>04.02.08.096.01.501</t>
  </si>
  <si>
    <t>03/08/2020-03/11/2020</t>
  </si>
  <si>
    <t>მერაბ კორტავა</t>
  </si>
  <si>
    <t>იჯარა</t>
  </si>
  <si>
    <r>
      <rPr>
        <b/>
        <sz val="10"/>
        <color theme="1"/>
        <rFont val="Sylfaen"/>
        <family val="1"/>
      </rPr>
      <t>მარტვილი</t>
    </r>
    <r>
      <rPr>
        <sz val="10"/>
        <color theme="1"/>
        <rFont val="Sylfaen"/>
        <family val="1"/>
      </rPr>
      <t>, 9 აპრილის ქ. 9</t>
    </r>
  </si>
  <si>
    <t>41.09.04.056</t>
  </si>
  <si>
    <t>10/08/2020-20/11/2020</t>
  </si>
  <si>
    <t>40 კვ.მ</t>
  </si>
  <si>
    <t>გურამ თოდუა</t>
  </si>
  <si>
    <r>
      <rPr>
        <b/>
        <sz val="10"/>
        <rFont val="Arial"/>
        <family val="2"/>
      </rPr>
      <t>ქარელი</t>
    </r>
    <r>
      <rPr>
        <sz val="10"/>
        <rFont val="Arial"/>
        <family val="2"/>
      </rPr>
      <t>, სტალინის ქ. 1</t>
    </r>
  </si>
  <si>
    <t>68.10.45.045</t>
  </si>
  <si>
    <t>10/08/20-10/11/2020</t>
  </si>
  <si>
    <t xml:space="preserve">25 კვ.მ </t>
  </si>
  <si>
    <t>გრიგოლ სანდოძე</t>
  </si>
  <si>
    <r>
      <rPr>
        <b/>
        <sz val="10"/>
        <color theme="1"/>
        <rFont val="Sylfaen"/>
        <family val="1"/>
      </rPr>
      <t>ჭიათურ</t>
    </r>
    <r>
      <rPr>
        <sz val="10"/>
        <color theme="1"/>
        <rFont val="Sylfaen"/>
        <family val="1"/>
      </rPr>
      <t>ა, ყაზბეგის 6</t>
    </r>
  </si>
  <si>
    <t>38.10.37.034</t>
  </si>
  <si>
    <t>10/08/2020-10/11/2020</t>
  </si>
  <si>
    <t>36 კვ.მ.</t>
  </si>
  <si>
    <t>01026001724</t>
  </si>
  <si>
    <t>ნათელა ფალავანდიშვილი</t>
  </si>
  <si>
    <r>
      <rPr>
        <b/>
        <sz val="10"/>
        <color theme="1"/>
        <rFont val="Sylfaen"/>
        <family val="1"/>
      </rPr>
      <t>ახალქალაქი</t>
    </r>
    <r>
      <rPr>
        <sz val="10"/>
        <color theme="1"/>
        <rFont val="Sylfaen"/>
        <family val="1"/>
      </rPr>
      <t>, თამარ მეფის 40/ა</t>
    </r>
  </si>
  <si>
    <t>63.18.32.079</t>
  </si>
  <si>
    <t>11/08/2020-11/11/2020</t>
  </si>
  <si>
    <t>109 კვ.მ.</t>
  </si>
  <si>
    <t>სტეპანიან გაიანე</t>
  </si>
  <si>
    <t>თორნიკე</t>
  </si>
  <si>
    <t>მუმლაძე</t>
  </si>
  <si>
    <t>01019015526</t>
  </si>
  <si>
    <t>19.08.2020</t>
  </si>
  <si>
    <t>არაფულადი შემოწირულობა</t>
  </si>
  <si>
    <t>მაია როხვაძე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</si>
  <si>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</si>
  <si>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</si>
  <si>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ბანკის დასახელება:</t>
  </si>
  <si>
    <t>საბანკო ანგარიშის ნომერი:</t>
  </si>
  <si>
    <t>საბანკო ანგარიშის ვალუტა: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</si>
  <si>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</si>
  <si>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</si>
  <si>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</si>
  <si>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</si>
  <si>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</si>
  <si>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</si>
  <si>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</si>
  <si>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</si>
  <si>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</si>
  <si>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>სხვა შესყიდვა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</si>
  <si>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</si>
  <si>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>ქეთევან ურდულაშვილი</t>
  </si>
  <si>
    <t>ურდულაშვილი</t>
  </si>
  <si>
    <t>მთ. ბუღალტერი</t>
  </si>
  <si>
    <t>09.01.2020</t>
  </si>
  <si>
    <t>09*.02.2020</t>
  </si>
  <si>
    <t>09.03.2020</t>
  </si>
  <si>
    <t>გულადი ყრუაშვილი</t>
  </si>
  <si>
    <t>GE50TB70910</t>
  </si>
  <si>
    <t>45064300022</t>
  </si>
  <si>
    <t>09.12.2020</t>
  </si>
  <si>
    <t>გიორგი კოხრეიძე</t>
  </si>
  <si>
    <t>53001061418</t>
  </si>
  <si>
    <t xml:space="preserve"> GE93TB77217</t>
  </si>
  <si>
    <t>45064300014</t>
  </si>
  <si>
    <t>09.14.2020</t>
  </si>
  <si>
    <t>01013028545</t>
  </si>
  <si>
    <t>GE52TB76013</t>
  </si>
  <si>
    <t>45063600030</t>
  </si>
  <si>
    <t>თენგიზ ომანიძე</t>
  </si>
  <si>
    <t>GE91TB72397</t>
  </si>
  <si>
    <t>45061600002</t>
  </si>
  <si>
    <t>09.17.2020</t>
  </si>
  <si>
    <t>01006003773</t>
  </si>
  <si>
    <t>GE47PC01136</t>
  </si>
  <si>
    <t>00100020268</t>
  </si>
  <si>
    <t>09.10.2020</t>
  </si>
  <si>
    <t>გია შენგელია</t>
  </si>
  <si>
    <t>35001020685</t>
  </si>
  <si>
    <t>45161100001</t>
  </si>
  <si>
    <t>GE09TB75909</t>
  </si>
  <si>
    <t>უძრავი ქონება, ქ.რუსთავი, ლეონიძის და მესხიშვილების ქ კვეთა, ს.კოდი-02.02.03.852.01.500; ფართი 40 კვმ, საერთო ფართი 110 კვმ.</t>
  </si>
  <si>
    <t>09.13.2020</t>
  </si>
  <si>
    <t>გრიგოლ მაისურაძე</t>
  </si>
  <si>
    <t>20001023645</t>
  </si>
  <si>
    <t>45063600002</t>
  </si>
  <si>
    <t>GE43TB73529</t>
  </si>
  <si>
    <t xml:space="preserve">უძრავი ქონება, ქ. თელავი, რუსთაველის გამზირი 1;საკ კოდი-53.20.37.271; ფართი 37.40 კვმ, </t>
  </si>
  <si>
    <t>01.09.2020</t>
  </si>
  <si>
    <t>ბეჭდური რეკლამი ხარჯი</t>
  </si>
  <si>
    <t>პ/პ თავისუფალი საქართველო"</t>
  </si>
  <si>
    <t>03.09.2020</t>
  </si>
  <si>
    <t>ი/მ სოსო უგრეხელიძე</t>
  </si>
  <si>
    <t>09.09.2020</t>
  </si>
  <si>
    <t>08.09.2020</t>
  </si>
  <si>
    <t>10.09.2020</t>
  </si>
  <si>
    <t>შპს ვისტა</t>
  </si>
  <si>
    <t>14.09.2020</t>
  </si>
  <si>
    <t>16.09.2020</t>
  </si>
  <si>
    <t>17.09.2020</t>
  </si>
  <si>
    <t>1000 ც</t>
  </si>
  <si>
    <t>50000 ც</t>
  </si>
  <si>
    <t>შპს ვესტა</t>
  </si>
  <si>
    <t>04.09.2020</t>
  </si>
  <si>
    <t>Q2UC3USH92</t>
  </si>
  <si>
    <t>შეხვედრები</t>
  </si>
  <si>
    <t>ფოთი</t>
  </si>
  <si>
    <t>2-სასტუმრო</t>
  </si>
  <si>
    <t>ვასილი</t>
  </si>
  <si>
    <t>ჭიჭინაძე</t>
  </si>
  <si>
    <t>ქუთაისი</t>
  </si>
  <si>
    <t>1-სატუმრო</t>
  </si>
  <si>
    <t>დახმარება</t>
  </si>
  <si>
    <r>
      <rPr>
        <b/>
        <sz val="10"/>
        <color theme="1"/>
        <rFont val="Sylfaen"/>
        <family val="1"/>
      </rPr>
      <t>ახალციხე</t>
    </r>
    <r>
      <rPr>
        <sz val="10"/>
        <color theme="1"/>
        <rFont val="Sylfaen"/>
        <family val="1"/>
      </rPr>
      <t>, ვარძიის ჩიხი 2</t>
    </r>
  </si>
  <si>
    <t>62.09.54.404</t>
  </si>
  <si>
    <t>05/09/2020-04/11/2020</t>
  </si>
  <si>
    <t>თემური ინასარიძე</t>
  </si>
  <si>
    <t xml:space="preserve">თბ, ვაზისუბანი, 17 შინდისელი გმირის ქუჩა N20 </t>
  </si>
  <si>
    <t>01.19.36.003.077</t>
  </si>
  <si>
    <t>07/09/2020-07/11/2020</t>
  </si>
  <si>
    <r>
      <t>შპს</t>
    </r>
    <r>
      <rPr>
        <b/>
        <sz val="14"/>
        <color theme="1"/>
        <rFont val="Sylfaen"/>
        <family val="1"/>
      </rPr>
      <t xml:space="preserve"> </t>
    </r>
    <r>
      <rPr>
        <b/>
        <u/>
        <sz val="14"/>
        <color theme="1"/>
        <rFont val="Sylfaen"/>
        <family val="1"/>
      </rPr>
      <t xml:space="preserve">„დანო“ </t>
    </r>
  </si>
  <si>
    <t>ვეფხვია</t>
  </si>
  <si>
    <t>მაკარი</t>
  </si>
  <si>
    <t>თენგიზ</t>
  </si>
  <si>
    <t>ნინო</t>
  </si>
  <si>
    <t>ევგენი</t>
  </si>
  <si>
    <t>გიორგი</t>
  </si>
  <si>
    <t>სოფიო</t>
  </si>
  <si>
    <t>ლია</t>
  </si>
  <si>
    <t>როინ</t>
  </si>
  <si>
    <t>შოთა</t>
  </si>
  <si>
    <t>მარიამ</t>
  </si>
  <si>
    <t>ამირან</t>
  </si>
  <si>
    <t>ხათუნა</t>
  </si>
  <si>
    <t>გია</t>
  </si>
  <si>
    <t>ოთარ</t>
  </si>
  <si>
    <t>ზურაბ</t>
  </si>
  <si>
    <t>მალხაზ</t>
  </si>
  <si>
    <t>ზვიად</t>
  </si>
  <si>
    <t>კოტე</t>
  </si>
  <si>
    <t>მიქაუტაძე</t>
  </si>
  <si>
    <t>გელაშვილი</t>
  </si>
  <si>
    <t>ომანიძე</t>
  </si>
  <si>
    <t>პაპაშვილი</t>
  </si>
  <si>
    <t>ჯურხაძე</t>
  </si>
  <si>
    <t>პაჭკორია</t>
  </si>
  <si>
    <t>ბეგიაშვილი</t>
  </si>
  <si>
    <t>კანდელაკი</t>
  </si>
  <si>
    <t>ყანადაშვილი</t>
  </si>
  <si>
    <t>ხიჯაკაძე</t>
  </si>
  <si>
    <t>მაქაცარია</t>
  </si>
  <si>
    <t>მებუკე</t>
  </si>
  <si>
    <t>კუბლაშვილი</t>
  </si>
  <si>
    <t>კირატავა</t>
  </si>
  <si>
    <t>ყრუაშვილი</t>
  </si>
  <si>
    <t>ოქროპირიძე</t>
  </si>
  <si>
    <t>ხმელიძე</t>
  </si>
  <si>
    <t>ჯინჯოლავა</t>
  </si>
  <si>
    <t>ფიფია</t>
  </si>
  <si>
    <t>შენგელია</t>
  </si>
  <si>
    <t>62001029365</t>
  </si>
  <si>
    <t>01001079985 </t>
  </si>
  <si>
    <t>01401107347</t>
  </si>
  <si>
    <t>01003017675</t>
  </si>
  <si>
    <t>01019063931</t>
  </si>
  <si>
    <t>01013012761</t>
  </si>
  <si>
    <t>01019033753</t>
  </si>
  <si>
    <t>01001099558</t>
  </si>
  <si>
    <t>01005029400</t>
  </si>
  <si>
    <t>01021001847</t>
  </si>
  <si>
    <t>48001027008</t>
  </si>
  <si>
    <t>57001006692</t>
  </si>
  <si>
    <t>18001067661</t>
  </si>
  <si>
    <t>61004007028</t>
  </si>
  <si>
    <t>60001041993</t>
  </si>
  <si>
    <t>19001003501</t>
  </si>
  <si>
    <t>01019068926</t>
  </si>
  <si>
    <t>01024038751</t>
  </si>
  <si>
    <t>48001010831</t>
  </si>
  <si>
    <t>საგარეჯო, სოფ.კაკაბეთი</t>
  </si>
  <si>
    <t>13-14-15 სექტემბერი</t>
  </si>
  <si>
    <t>13-14-15-16 სექტემბერი</t>
  </si>
  <si>
    <t>13-14-15 -16სექტემბერი</t>
  </si>
  <si>
    <t>ლაშა</t>
  </si>
  <si>
    <t>გოჩა</t>
  </si>
  <si>
    <t>კუხიანიძე</t>
  </si>
  <si>
    <t>ჟამიერაშვილი</t>
  </si>
  <si>
    <t>01001094893</t>
  </si>
  <si>
    <t>01011003576</t>
  </si>
  <si>
    <t>ახალქალაქი</t>
  </si>
  <si>
    <t>16-17-18 სექტემბერი</t>
  </si>
  <si>
    <t>კახაბერი</t>
  </si>
  <si>
    <t>ლაფერიშვილი</t>
  </si>
  <si>
    <t>ფილაური</t>
  </si>
  <si>
    <t>ლაგოდეხი</t>
  </si>
  <si>
    <t>20 სექტემბერი</t>
  </si>
  <si>
    <t>19-20-21 სექტემბერი</t>
  </si>
  <si>
    <t>19-20 სექტემბერი</t>
  </si>
  <si>
    <t>საჩხერე. სოფ. გორისა</t>
  </si>
  <si>
    <t>23 სექტემბერი</t>
  </si>
  <si>
    <t>22-23-24სექტემბერი</t>
  </si>
  <si>
    <t>მესტია</t>
  </si>
  <si>
    <t>28-29 სექტემბერი</t>
  </si>
  <si>
    <t>01/09/2020-31/10/2020</t>
  </si>
  <si>
    <t>09/22/2020</t>
  </si>
  <si>
    <t>თორნიკე მუმლაძე</t>
  </si>
  <si>
    <t>45064300017</t>
  </si>
  <si>
    <t>GE84TB71002</t>
  </si>
  <si>
    <t>ირმა ოქროპირიძე</t>
  </si>
  <si>
    <t>61004024826</t>
  </si>
  <si>
    <t>45068100002</t>
  </si>
  <si>
    <t>GE39TB72811</t>
  </si>
  <si>
    <t>09/23/2020</t>
  </si>
  <si>
    <t>სოფიკო გელაძე-ქავთარაძე</t>
  </si>
  <si>
    <t>00265633200</t>
  </si>
  <si>
    <t>GE31BG00000</t>
  </si>
  <si>
    <t>ირაკლი ჯალაღონია</t>
  </si>
  <si>
    <t>01031006449</t>
  </si>
  <si>
    <t>45061600011</t>
  </si>
  <si>
    <t>GE79TB71158</t>
  </si>
  <si>
    <t>09/30/2020</t>
  </si>
  <si>
    <t>ანა მიქელაძე</t>
  </si>
  <si>
    <t>61801091757</t>
  </si>
  <si>
    <t>45061100068</t>
  </si>
  <si>
    <t>GE09TB79365</t>
  </si>
  <si>
    <t>შპს "ენჯითი  კომპანი"</t>
  </si>
  <si>
    <t>404597361</t>
  </si>
  <si>
    <t>00037623608</t>
  </si>
  <si>
    <t>GE21VT98000</t>
  </si>
  <si>
    <t>10/01/22020</t>
  </si>
  <si>
    <t>გიორგი მებუკე</t>
  </si>
  <si>
    <t>01017034199</t>
  </si>
  <si>
    <t>36010100023</t>
  </si>
  <si>
    <t>GE02TB71161</t>
  </si>
  <si>
    <t>როლანდ კუკავა</t>
  </si>
  <si>
    <t>01010014568</t>
  </si>
  <si>
    <t>45061100012</t>
  </si>
  <si>
    <t>GE35TB79011</t>
  </si>
  <si>
    <t>თეა ოქროპირიძე</t>
  </si>
  <si>
    <t>61004002911</t>
  </si>
  <si>
    <t>GE52TB72652</t>
  </si>
  <si>
    <t>10/15/2020</t>
  </si>
  <si>
    <t>შოთა მაქაცარია</t>
  </si>
  <si>
    <t>45061600003</t>
  </si>
  <si>
    <t>GE40TB77508</t>
  </si>
  <si>
    <t>10/20/2020</t>
  </si>
  <si>
    <t>კახა კუკავა</t>
  </si>
  <si>
    <t>01010008849</t>
  </si>
  <si>
    <t>00160070845</t>
  </si>
  <si>
    <t>GE10TB06000</t>
  </si>
  <si>
    <t>0053179109</t>
  </si>
  <si>
    <t>GE89TB06000</t>
  </si>
  <si>
    <t>10/25/2020</t>
  </si>
  <si>
    <t>10/27/2020</t>
  </si>
  <si>
    <t>10/28/2020</t>
  </si>
  <si>
    <t>10/30/2020</t>
  </si>
  <si>
    <t>09.30.2020</t>
  </si>
  <si>
    <t>მანუკიანი ვარუჟან</t>
  </si>
  <si>
    <t>01032002291</t>
  </si>
  <si>
    <t>00119894500</t>
  </si>
  <si>
    <t>GE57BBG00000</t>
  </si>
  <si>
    <t>უძრავი ქონება, ქ. თბილისი, ფაღავას ქ. 2; საკ.კოდი-01.17.01.057.004.01.513; ფართი 35.96 კვ.მ.</t>
  </si>
  <si>
    <t>10.06.2020</t>
  </si>
  <si>
    <t>პეტრიაშვილი კარლო</t>
  </si>
  <si>
    <t>10001034165</t>
  </si>
  <si>
    <t>03476206340</t>
  </si>
  <si>
    <t>GE65LB07111</t>
  </si>
  <si>
    <t>უძრავი ქონება,ქ. ბოლნისი, გეოლოგების ქ. უნომრო, ს/კოდი- 80.06.62.030;  ფართი- 25 კვ.მ. საერტო ფართი-155 კვ.მ</t>
  </si>
  <si>
    <t>წარმომადგენელთა ხელფასი</t>
  </si>
  <si>
    <t>ზუგდიდი-სასტუმრო</t>
  </si>
  <si>
    <t>25/09-26/09</t>
  </si>
  <si>
    <t>27/09-28/09</t>
  </si>
  <si>
    <t>ბათუმი</t>
  </si>
  <si>
    <t>27/09/28/09</t>
  </si>
  <si>
    <t>01030052825</t>
  </si>
  <si>
    <t>შპს ვაით გრუპ ჯი</t>
  </si>
  <si>
    <t>სატრანსპორტო საშუალებებზე განთავსებული რეკლამა</t>
  </si>
  <si>
    <t>შპს ალმა</t>
  </si>
  <si>
    <t>შპს ნლ პრინტი</t>
  </si>
  <si>
    <t>ბილბორდი</t>
  </si>
  <si>
    <t>4TXXUUSH92</t>
  </si>
  <si>
    <t>სულ</t>
  </si>
  <si>
    <t>ქ. თბილისი,ნაძალადევი , ცოტნე დადიანის 65, კორპ  1 ბ. 51</t>
  </si>
  <si>
    <t>01.12.12.032.017.01.502</t>
  </si>
  <si>
    <t>2 თვე</t>
  </si>
  <si>
    <t>69 კვ.მ.</t>
  </si>
  <si>
    <t>01020002316</t>
  </si>
  <si>
    <t>ი/მ  რომან ქებაძე</t>
  </si>
  <si>
    <t>ჭიათურა, ყაზბეგის 6</t>
  </si>
  <si>
    <t>ახალქალაქი, თამარ მეფის 40/ა</t>
  </si>
  <si>
    <t>07001041847</t>
  </si>
  <si>
    <t>ახალციხე, ვარძიის ჩიხი 2</t>
  </si>
  <si>
    <t>ქ. ფოთი, კოსტავას ქ. 22/ბ</t>
  </si>
  <si>
    <t>ქარელი, სტალინის ქ. 1</t>
  </si>
  <si>
    <t>მარტვილი, 9 აპრილის ქ. 9</t>
  </si>
  <si>
    <t>სხვა ფულადი შემოსავლები   ( თანხის დაბრუნება  ბარათიდან)</t>
  </si>
  <si>
    <t>წარმომადგენლის</t>
  </si>
  <si>
    <t>ესმერალდა</t>
  </si>
  <si>
    <t>იაკობაშვილი</t>
  </si>
  <si>
    <t>ანაზღაურება</t>
  </si>
  <si>
    <t>სექტ-ოქტომბ</t>
  </si>
  <si>
    <t>01013001181</t>
  </si>
  <si>
    <t>ცსკო თანხის დაბრუნება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</si>
</sst>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"/>
    <numFmt numFmtId="170" formatCode="0.0"/>
    <numFmt numFmtId="171" formatCode="#,##0.0"/>
  </numFmts>
  <fonts count="40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1"/>
      <color indexed="8"/>
      <name val="Sylfaen"/>
      <family val="1"/>
    </font>
    <font>
      <b/>
      <sz val="14"/>
      <color theme="1"/>
      <name val="Sylfaen"/>
      <family val="1"/>
    </font>
    <font>
      <b/>
      <u/>
      <sz val="14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b/>
      <sz val="11"/>
      <color theme="1"/>
      <name val="Sylfaen"/>
      <family val="1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/>
    <xf numFmtId="0" fontId="2" fillId="0" borderId="0"/>
    <xf numFmtId="0" fontId="2" fillId="0" borderId="0"/>
    <xf numFmtId="0" fontId="1" fillId="0" borderId="0"/>
  </cellStyleXfs>
  <cellXfs count="660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29" fillId="6" borderId="0" xfId="0" applyFont="1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7" fillId="5" borderId="0" xfId="0" applyFont="1" applyFill="1" applyBorder="1" applyAlignment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0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Protection="1"/>
    <xf numFmtId="0" fontId="28" fillId="2" borderId="0" xfId="0" applyFont="1" applyFill="1" applyBorder="1" applyAlignment="1" applyProtection="1">
      <alignment horizontal="center"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29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42" xfId="0" applyFont="1" applyFill="1" applyBorder="1" applyAlignment="1">
      <alignment vertical="center"/>
    </xf>
    <xf numFmtId="0" fontId="21" fillId="5" borderId="0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</xf>
    <xf numFmtId="0" fontId="21" fillId="5" borderId="13" xfId="9" applyFont="1" applyFill="1" applyBorder="1" applyAlignment="1" applyProtection="1">
      <alignment horizontal="center" vertical="center" wrapText="1"/>
    </xf>
    <xf numFmtId="0" fontId="21" fillId="5" borderId="14" xfId="9" applyFont="1" applyFill="1" applyBorder="1" applyAlignment="1" applyProtection="1">
      <alignment horizontal="center" vertical="center" wrapText="1"/>
    </xf>
    <xf numFmtId="0" fontId="21" fillId="5" borderId="15" xfId="9" applyFont="1" applyFill="1" applyBorder="1" applyAlignment="1" applyProtection="1">
      <alignment horizontal="center" vertical="center" wrapText="1"/>
    </xf>
    <xf numFmtId="0" fontId="21" fillId="3" borderId="10" xfId="9" applyFont="1" applyFill="1" applyBorder="1" applyAlignment="1" applyProtection="1">
      <alignment horizontal="center" vertical="center" wrapText="1"/>
    </xf>
    <xf numFmtId="49" fontId="21" fillId="3" borderId="14" xfId="9" applyNumberFormat="1" applyFont="1" applyFill="1" applyBorder="1" applyAlignment="1" applyProtection="1">
      <alignment horizontal="center" vertical="center" wrapText="1"/>
    </xf>
    <xf numFmtId="0" fontId="21" fillId="3" borderId="17" xfId="9" applyFont="1" applyFill="1" applyBorder="1" applyAlignment="1" applyProtection="1">
      <alignment horizontal="center" vertical="center" wrapText="1"/>
    </xf>
    <xf numFmtId="0" fontId="21" fillId="3" borderId="16" xfId="9" applyFont="1" applyFill="1" applyBorder="1" applyAlignment="1" applyProtection="1">
      <alignment horizontal="center" vertical="center" wrapText="1"/>
    </xf>
    <xf numFmtId="0" fontId="21" fillId="4" borderId="13" xfId="9" applyFont="1" applyFill="1" applyBorder="1" applyAlignment="1" applyProtection="1">
      <alignment horizontal="center" vertical="center" wrapText="1"/>
    </xf>
    <xf numFmtId="0" fontId="21" fillId="4" borderId="14" xfId="9" applyFont="1" applyFill="1" applyBorder="1" applyAlignment="1" applyProtection="1">
      <alignment horizontal="center" vertical="center" wrapText="1"/>
    </xf>
    <xf numFmtId="0" fontId="21" fillId="4" borderId="16" xfId="9" applyFont="1" applyFill="1" applyBorder="1" applyAlignment="1" applyProtection="1">
      <alignment horizontal="center" vertical="center" wrapText="1"/>
    </xf>
    <xf numFmtId="0" fontId="21" fillId="5" borderId="11" xfId="9" applyFont="1" applyFill="1" applyBorder="1" applyAlignment="1" applyProtection="1">
      <alignment horizontal="center" vertical="center" wrapText="1"/>
    </xf>
    <xf numFmtId="0" fontId="21" fillId="0" borderId="0" xfId="9" applyFont="1" applyAlignment="1" applyProtection="1">
      <alignment horizontal="center" vertical="center" wrapText="1"/>
      <protection locked="0"/>
    </xf>
    <xf numFmtId="0" fontId="21" fillId="5" borderId="13" xfId="9" applyFont="1" applyFill="1" applyBorder="1" applyAlignment="1" applyProtection="1">
      <alignment horizontal="center" vertical="center"/>
    </xf>
    <xf numFmtId="0" fontId="21" fillId="5" borderId="15" xfId="9" applyFont="1" applyFill="1" applyBorder="1" applyAlignment="1" applyProtection="1">
      <alignment horizontal="center" vertical="center"/>
    </xf>
    <xf numFmtId="0" fontId="21" fillId="5" borderId="14" xfId="9" applyFont="1" applyFill="1" applyBorder="1" applyAlignment="1" applyProtection="1">
      <alignment horizontal="center" vertical="center"/>
    </xf>
    <xf numFmtId="0" fontId="21" fillId="5" borderId="16" xfId="9" applyFont="1" applyFill="1" applyBorder="1" applyAlignment="1" applyProtection="1">
      <alignment horizontal="center" vertical="center"/>
    </xf>
    <xf numFmtId="0" fontId="21" fillId="5" borderId="12" xfId="9" applyFont="1" applyFill="1" applyBorder="1" applyAlignment="1" applyProtection="1">
      <alignment horizontal="center" vertical="center"/>
    </xf>
    <xf numFmtId="0" fontId="19" fillId="0" borderId="0" xfId="9" applyFont="1" applyAlignment="1" applyProtection="1">
      <alignment horizontal="center" vertical="center"/>
      <protection locked="0"/>
    </xf>
    <xf numFmtId="0" fontId="19" fillId="0" borderId="18" xfId="9" applyFont="1" applyBorder="1" applyAlignment="1" applyProtection="1">
      <alignment horizontal="center" vertical="center"/>
      <protection locked="0"/>
    </xf>
    <xf numFmtId="0" fontId="19" fillId="0" borderId="21" xfId="9" applyFont="1" applyBorder="1" applyAlignment="1" applyProtection="1">
      <alignment horizontal="center" vertical="center"/>
      <protection locked="0"/>
    </xf>
    <xf numFmtId="0" fontId="19" fillId="0" borderId="23" xfId="9" applyFont="1" applyBorder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vertical="center"/>
      <protection locked="0"/>
    </xf>
    <xf numFmtId="49" fontId="19" fillId="0" borderId="0" xfId="9" applyNumberFormat="1" applyFont="1" applyAlignment="1" applyProtection="1">
      <alignment vertical="center"/>
      <protection locked="0"/>
    </xf>
    <xf numFmtId="0" fontId="19" fillId="0" borderId="43" xfId="9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/>
    </xf>
    <xf numFmtId="0" fontId="17" fillId="0" borderId="1" xfId="1" applyFont="1" applyFill="1" applyBorder="1" applyAlignment="1" applyProtection="1">
      <alignment vertical="center" wrapText="1"/>
    </xf>
    <xf numFmtId="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vertical="center" wrapText="1"/>
    </xf>
    <xf numFmtId="49" fontId="11" fillId="0" borderId="0" xfId="0" applyNumberFormat="1" applyFont="1" applyAlignment="1">
      <alignment horizontal="center"/>
    </xf>
    <xf numFmtId="49" fontId="33" fillId="0" borderId="1" xfId="0" applyNumberFormat="1" applyFont="1" applyBorder="1" applyAlignment="1">
      <alignment horizontal="center"/>
    </xf>
    <xf numFmtId="49" fontId="0" fillId="2" borderId="1" xfId="0" applyNumberFormat="1" applyFill="1" applyBorder="1"/>
    <xf numFmtId="49" fontId="27" fillId="0" borderId="1" xfId="0" applyNumberFormat="1" applyFont="1" applyBorder="1" applyAlignment="1">
      <alignment horizontal="center"/>
    </xf>
    <xf numFmtId="4" fontId="17" fillId="0" borderId="1" xfId="1" applyNumberFormat="1" applyFont="1" applyFill="1" applyBorder="1" applyAlignment="1" applyProtection="1">
      <alignment horizontal="left" vertical="center" wrapText="1" inden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>
      <alignment horizontal="center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17" fillId="0" borderId="1" xfId="3" applyNumberFormat="1" applyFont="1" applyBorder="1" applyProtection="1"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0" fontId="17" fillId="7" borderId="1" xfId="0" applyFont="1" applyFill="1" applyBorder="1" applyAlignment="1">
      <alignment horizontal="left"/>
    </xf>
    <xf numFmtId="4" fontId="22" fillId="5" borderId="1" xfId="0" applyNumberFormat="1" applyFont="1" applyFill="1" applyBorder="1" applyProtection="1"/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4" fillId="2" borderId="1" xfId="2" applyNumberFormat="1" applyFont="1" applyFill="1" applyBorder="1" applyAlignment="1" applyProtection="1">
      <alignment vertical="center" wrapText="1"/>
      <protection locked="0"/>
    </xf>
    <xf numFmtId="1" fontId="24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19" fillId="2" borderId="1" xfId="5" applyNumberFormat="1" applyFont="1" applyFill="1" applyBorder="1" applyAlignment="1" applyProtection="1">
      <alignment horizontal="center" vertical="center" wrapText="1"/>
      <protection locked="0"/>
    </xf>
    <xf numFmtId="1" fontId="24" fillId="2" borderId="1" xfId="2" applyNumberFormat="1" applyFont="1" applyFill="1" applyBorder="1" applyAlignment="1" applyProtection="1">
      <alignment vertical="center" wrapText="1"/>
    </xf>
    <xf numFmtId="1" fontId="24" fillId="2" borderId="1" xfId="2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14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8" xfId="2" applyFont="1" applyFill="1" applyBorder="1" applyAlignment="1" applyProtection="1">
      <alignment horizontal="right" vertical="top" wrapText="1"/>
      <protection locked="0"/>
    </xf>
    <xf numFmtId="0" fontId="19" fillId="0" borderId="1" xfId="5" applyFont="1" applyBorder="1" applyAlignment="1" applyProtection="1">
      <alignment vertical="center" wrapText="1"/>
      <protection locked="0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14" fontId="27" fillId="0" borderId="2" xfId="5" applyNumberFormat="1" applyFont="1" applyBorder="1" applyAlignment="1" applyProtection="1">
      <alignment vertical="center" wrapText="1"/>
      <protection locked="0"/>
    </xf>
    <xf numFmtId="0" fontId="24" fillId="0" borderId="6" xfId="2" applyFont="1" applyFill="1" applyBorder="1" applyAlignment="1" applyProtection="1">
      <alignment horizontal="left" vertical="center" wrapText="1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170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2" fontId="22" fillId="5" borderId="1" xfId="2" applyNumberFormat="1" applyFont="1" applyFill="1" applyBorder="1" applyAlignment="1" applyProtection="1">
      <alignment horizontal="right" vertical="top"/>
    </xf>
    <xf numFmtId="0" fontId="22" fillId="0" borderId="1" xfId="2" applyFont="1" applyFill="1" applyBorder="1" applyAlignment="1" applyProtection="1">
      <alignment horizontal="right" vertical="top"/>
      <protection locked="0"/>
    </xf>
    <xf numFmtId="4" fontId="22" fillId="0" borderId="1" xfId="2" applyNumberFormat="1" applyFont="1" applyFill="1" applyBorder="1" applyAlignment="1" applyProtection="1">
      <alignment horizontal="right" vertical="center"/>
      <protection locked="0"/>
    </xf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/>
    <xf numFmtId="49" fontId="19" fillId="0" borderId="1" xfId="0" applyNumberFormat="1" applyFont="1" applyBorder="1"/>
    <xf numFmtId="49" fontId="24" fillId="0" borderId="1" xfId="0" applyNumberFormat="1" applyFont="1" applyBorder="1" applyAlignment="1">
      <alignment horizontal="left"/>
    </xf>
    <xf numFmtId="49" fontId="19" fillId="7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49" fontId="24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2" fontId="26" fillId="5" borderId="1" xfId="2" applyNumberFormat="1" applyFont="1" applyFill="1" applyBorder="1" applyAlignment="1" applyProtection="1">
      <alignment horizontal="center" vertical="top" wrapText="1"/>
    </xf>
    <xf numFmtId="2" fontId="22" fillId="0" borderId="0" xfId="1" applyNumberFormat="1" applyFont="1" applyAlignment="1" applyProtection="1">
      <alignment horizontal="center" vertical="center"/>
      <protection locked="0"/>
    </xf>
    <xf numFmtId="2" fontId="19" fillId="0" borderId="1" xfId="4" applyNumberFormat="1" applyFont="1" applyBorder="1" applyAlignment="1" applyProtection="1">
      <alignment vertical="center" wrapText="1"/>
      <protection locked="0"/>
    </xf>
    <xf numFmtId="2" fontId="19" fillId="5" borderId="1" xfId="4" applyNumberFormat="1" applyFont="1" applyFill="1" applyBorder="1" applyAlignment="1" applyProtection="1">
      <alignment vertical="center" wrapText="1"/>
    </xf>
    <xf numFmtId="0" fontId="17" fillId="0" borderId="19" xfId="1" applyFont="1" applyFill="1" applyBorder="1" applyAlignment="1" applyProtection="1">
      <alignment horizontal="left" vertical="center" wrapText="1" indent="1"/>
    </xf>
    <xf numFmtId="168" fontId="30" fillId="2" borderId="3" xfId="10" applyNumberFormat="1" applyFont="1" applyFill="1" applyBorder="1" applyAlignment="1" applyProtection="1">
      <alignment horizontal="left" vertical="center" wrapText="1"/>
      <protection locked="0"/>
    </xf>
    <xf numFmtId="0" fontId="17" fillId="0" borderId="32" xfId="1" applyFont="1" applyFill="1" applyBorder="1" applyAlignment="1" applyProtection="1">
      <alignment horizontal="left" vertical="center" wrapText="1" indent="1"/>
    </xf>
    <xf numFmtId="168" fontId="30" fillId="2" borderId="1" xfId="10" applyNumberFormat="1" applyFont="1" applyFill="1" applyBorder="1" applyAlignment="1" applyProtection="1">
      <alignment horizontal="left" vertical="center" wrapText="1"/>
      <protection locked="0"/>
    </xf>
    <xf numFmtId="2" fontId="17" fillId="0" borderId="1" xfId="2" applyNumberFormat="1" applyFont="1" applyFill="1" applyBorder="1" applyAlignment="1" applyProtection="1">
      <alignment horizontal="left" vertical="top"/>
      <protection locked="0"/>
    </xf>
    <xf numFmtId="2" fontId="17" fillId="5" borderId="1" xfId="2" applyNumberFormat="1" applyFont="1" applyFill="1" applyBorder="1" applyAlignment="1" applyProtection="1">
      <alignment horizontal="left" vertical="top"/>
      <protection locked="0"/>
    </xf>
    <xf numFmtId="4" fontId="22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4" fontId="22" fillId="5" borderId="1" xfId="1" applyNumberFormat="1" applyFont="1" applyFill="1" applyBorder="1" applyAlignment="1" applyProtection="1">
      <alignment horizontal="center" vertical="center"/>
      <protection locked="0"/>
    </xf>
    <xf numFmtId="2" fontId="25" fillId="0" borderId="8" xfId="2" applyNumberFormat="1" applyFont="1" applyFill="1" applyBorder="1" applyAlignment="1" applyProtection="1">
      <alignment horizontal="right" vertical="top" wrapText="1"/>
      <protection locked="0"/>
    </xf>
    <xf numFmtId="2" fontId="17" fillId="5" borderId="1" xfId="0" applyNumberFormat="1" applyFont="1" applyFill="1" applyBorder="1" applyProtection="1"/>
    <xf numFmtId="2" fontId="17" fillId="0" borderId="1" xfId="0" applyNumberFormat="1" applyFont="1" applyBorder="1" applyProtection="1">
      <protection locked="0"/>
    </xf>
    <xf numFmtId="2" fontId="22" fillId="5" borderId="1" xfId="0" applyNumberFormat="1" applyFont="1" applyFill="1" applyBorder="1" applyProtection="1"/>
    <xf numFmtId="2" fontId="17" fillId="0" borderId="0" xfId="0" applyNumberFormat="1" applyFont="1" applyFill="1" applyProtection="1">
      <protection locked="0"/>
    </xf>
    <xf numFmtId="49" fontId="17" fillId="2" borderId="1" xfId="1" applyNumberFormat="1" applyFont="1" applyFill="1" applyBorder="1" applyAlignment="1" applyProtection="1">
      <alignment horizontal="left" vertical="center" wrapText="1" indent="1"/>
    </xf>
    <xf numFmtId="0" fontId="16" fillId="5" borderId="36" xfId="0" applyFont="1" applyFill="1" applyBorder="1"/>
    <xf numFmtId="0" fontId="22" fillId="0" borderId="0" xfId="0" applyFont="1" applyFill="1" applyBorder="1" applyProtection="1">
      <protection locked="0"/>
    </xf>
    <xf numFmtId="4" fontId="22" fillId="5" borderId="0" xfId="0" applyNumberFormat="1" applyFont="1" applyFill="1" applyBorder="1" applyProtection="1"/>
    <xf numFmtId="4" fontId="29" fillId="0" borderId="0" xfId="0" applyNumberFormat="1" applyFont="1" applyAlignment="1" applyProtection="1">
      <alignment vertical="center"/>
      <protection locked="0"/>
    </xf>
    <xf numFmtId="4" fontId="22" fillId="0" borderId="0" xfId="1" applyNumberFormat="1" applyFont="1" applyAlignment="1" applyProtection="1">
      <alignment horizontal="center" vertical="center"/>
      <protection locked="0"/>
    </xf>
    <xf numFmtId="4" fontId="17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1" xfId="3" applyBorder="1"/>
    <xf numFmtId="49" fontId="19" fillId="0" borderId="1" xfId="15" applyNumberFormat="1" applyFont="1" applyBorder="1" applyAlignment="1" applyProtection="1">
      <alignment vertical="center" wrapText="1"/>
      <protection locked="0"/>
    </xf>
    <xf numFmtId="49" fontId="19" fillId="2" borderId="1" xfId="4" applyNumberFormat="1" applyFont="1" applyFill="1" applyBorder="1" applyAlignment="1">
      <alignment horizontal="left" vertical="justify"/>
    </xf>
    <xf numFmtId="0" fontId="19" fillId="7" borderId="1" xfId="0" applyFont="1" applyFill="1" applyBorder="1" applyAlignment="1">
      <alignment horizontal="left"/>
    </xf>
    <xf numFmtId="2" fontId="17" fillId="0" borderId="0" xfId="1" applyNumberFormat="1" applyFont="1" applyProtection="1">
      <protection locked="0"/>
    </xf>
    <xf numFmtId="0" fontId="0" fillId="0" borderId="0" xfId="0" applyAlignment="1"/>
    <xf numFmtId="0" fontId="17" fillId="5" borderId="0" xfId="12" applyFont="1" applyFill="1" applyAlignment="1" applyProtection="1"/>
    <xf numFmtId="14" fontId="11" fillId="0" borderId="0" xfId="3" applyNumberFormat="1" applyBorder="1" applyAlignment="1" applyProtection="1">
      <protection locked="0"/>
    </xf>
    <xf numFmtId="0" fontId="0" fillId="0" borderId="0" xfId="0" applyBorder="1" applyAlignment="1"/>
    <xf numFmtId="0" fontId="31" fillId="0" borderId="0" xfId="12" applyBorder="1" applyAlignment="1"/>
    <xf numFmtId="0" fontId="31" fillId="0" borderId="0" xfId="12" applyAlignment="1"/>
    <xf numFmtId="0" fontId="22" fillId="5" borderId="1" xfId="12" applyFont="1" applyFill="1" applyBorder="1" applyAlignment="1" applyProtection="1">
      <alignment horizontal="center"/>
    </xf>
    <xf numFmtId="0" fontId="22" fillId="5" borderId="1" xfId="12" applyFont="1" applyFill="1" applyBorder="1" applyAlignment="1" applyProtection="1"/>
    <xf numFmtId="0" fontId="17" fillId="0" borderId="1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left" vertical="center"/>
    </xf>
    <xf numFmtId="0" fontId="22" fillId="0" borderId="1" xfId="1" applyFont="1" applyFill="1" applyBorder="1" applyAlignment="1" applyProtection="1">
      <alignment horizontal="left" vertical="center"/>
    </xf>
    <xf numFmtId="2" fontId="22" fillId="0" borderId="1" xfId="1" applyNumberFormat="1" applyFont="1" applyFill="1" applyBorder="1" applyAlignment="1" applyProtection="1">
      <alignment horizontal="left" vertical="center"/>
    </xf>
    <xf numFmtId="0" fontId="22" fillId="2" borderId="1" xfId="12" applyFont="1" applyFill="1" applyBorder="1" applyAlignment="1"/>
    <xf numFmtId="4" fontId="22" fillId="6" borderId="1" xfId="1" applyNumberFormat="1" applyFont="1" applyFill="1" applyBorder="1" applyAlignment="1" applyProtection="1">
      <alignment horizontal="center" vertical="center"/>
    </xf>
    <xf numFmtId="3" fontId="22" fillId="6" borderId="1" xfId="1" applyNumberFormat="1" applyFont="1" applyFill="1" applyBorder="1" applyAlignment="1" applyProtection="1">
      <alignment horizontal="center" vertical="center"/>
    </xf>
    <xf numFmtId="0" fontId="22" fillId="2" borderId="0" xfId="12" applyFont="1" applyFill="1" applyAlignment="1"/>
    <xf numFmtId="0" fontId="17" fillId="2" borderId="0" xfId="12" applyFont="1" applyFill="1" applyAlignment="1"/>
    <xf numFmtId="0" fontId="22" fillId="2" borderId="0" xfId="12" applyFont="1" applyFill="1" applyAlignment="1" applyProtection="1">
      <alignment horizontal="left"/>
      <protection locked="0"/>
    </xf>
    <xf numFmtId="0" fontId="17" fillId="2" borderId="0" xfId="12" applyFont="1" applyFill="1" applyAlignment="1" applyProtection="1">
      <protection locked="0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37" xfId="12" applyFont="1" applyFill="1" applyBorder="1" applyAlignment="1" applyProtection="1">
      <alignment horizontal="center" vertical="center"/>
      <protection locked="0"/>
    </xf>
    <xf numFmtId="0" fontId="16" fillId="2" borderId="0" xfId="12" applyFont="1" applyFill="1" applyAlignment="1">
      <alignment horizontal="center" vertical="center"/>
    </xf>
    <xf numFmtId="49" fontId="11" fillId="0" borderId="0" xfId="0" applyNumberFormat="1" applyFont="1"/>
    <xf numFmtId="0" fontId="17" fillId="0" borderId="5" xfId="1" applyFont="1" applyFill="1" applyBorder="1" applyAlignment="1" applyProtection="1">
      <alignment vertical="center" wrapText="1"/>
    </xf>
    <xf numFmtId="171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6" borderId="47" xfId="1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0" fontId="19" fillId="2" borderId="1" xfId="15" applyFont="1" applyFill="1" applyBorder="1" applyAlignment="1" applyProtection="1">
      <alignment vertical="center" wrapText="1"/>
      <protection locked="0"/>
    </xf>
    <xf numFmtId="0" fontId="11" fillId="2" borderId="1" xfId="3" applyFill="1" applyBorder="1"/>
    <xf numFmtId="4" fontId="22" fillId="0" borderId="0" xfId="1" applyNumberFormat="1" applyFont="1" applyAlignment="1" applyProtection="1">
      <alignment horizontal="center" vertical="center" wrapText="1"/>
      <protection locked="0"/>
    </xf>
    <xf numFmtId="0" fontId="16" fillId="9" borderId="1" xfId="0" applyFont="1" applyFill="1" applyBorder="1"/>
    <xf numFmtId="0" fontId="36" fillId="2" borderId="1" xfId="0" applyFont="1" applyFill="1" applyBorder="1" applyAlignment="1">
      <alignment horizontal="left"/>
    </xf>
    <xf numFmtId="49" fontId="27" fillId="2" borderId="1" xfId="0" applyNumberFormat="1" applyFont="1" applyFill="1" applyBorder="1" applyAlignment="1">
      <alignment horizontal="left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/>
    </xf>
    <xf numFmtId="49" fontId="33" fillId="2" borderId="1" xfId="0" applyNumberFormat="1" applyFont="1" applyFill="1" applyBorder="1" applyAlignment="1">
      <alignment horizontal="left"/>
    </xf>
    <xf numFmtId="49" fontId="27" fillId="2" borderId="1" xfId="0" applyNumberFormat="1" applyFont="1" applyFill="1" applyBorder="1"/>
    <xf numFmtId="49" fontId="33" fillId="2" borderId="1" xfId="0" applyNumberFormat="1" applyFont="1" applyFill="1" applyBorder="1" applyAlignment="1">
      <alignment horizontal="justify" vertical="justify"/>
    </xf>
    <xf numFmtId="49" fontId="27" fillId="2" borderId="1" xfId="4" applyNumberFormat="1" applyFont="1" applyFill="1" applyBorder="1" applyAlignment="1">
      <alignment horizontal="left" vertical="justify"/>
    </xf>
    <xf numFmtId="0" fontId="27" fillId="2" borderId="1" xfId="0" applyFont="1" applyFill="1" applyBorder="1"/>
    <xf numFmtId="0" fontId="27" fillId="0" borderId="1" xfId="0" applyFont="1" applyBorder="1" applyAlignment="1">
      <alignment horizontal="left"/>
    </xf>
    <xf numFmtId="0" fontId="36" fillId="0" borderId="1" xfId="0" applyFont="1" applyFill="1" applyBorder="1" applyAlignment="1">
      <alignment horizontal="left"/>
    </xf>
    <xf numFmtId="49" fontId="27" fillId="0" borderId="1" xfId="0" applyNumberFormat="1" applyFont="1" applyBorder="1" applyAlignment="1">
      <alignment horizontal="left"/>
    </xf>
    <xf numFmtId="49" fontId="33" fillId="0" borderId="1" xfId="0" applyNumberFormat="1" applyFont="1" applyBorder="1" applyAlignment="1">
      <alignment horizontal="justify" vertical="justify"/>
    </xf>
    <xf numFmtId="0" fontId="27" fillId="0" borderId="1" xfId="0" applyFont="1" applyBorder="1"/>
    <xf numFmtId="49" fontId="27" fillId="0" borderId="1" xfId="0" applyNumberFormat="1" applyFont="1" applyBorder="1"/>
    <xf numFmtId="49" fontId="19" fillId="2" borderId="1" xfId="0" applyNumberFormat="1" applyFont="1" applyFill="1" applyBorder="1" applyAlignment="1">
      <alignment horizontal="left"/>
    </xf>
    <xf numFmtId="49" fontId="19" fillId="2" borderId="1" xfId="0" applyNumberFormat="1" applyFont="1" applyFill="1" applyBorder="1"/>
    <xf numFmtId="49" fontId="24" fillId="2" borderId="1" xfId="0" applyNumberFormat="1" applyFont="1" applyFill="1" applyBorder="1" applyAlignment="1">
      <alignment horizontal="justify" vertical="justify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/>
    <xf numFmtId="0" fontId="17" fillId="5" borderId="1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47" xfId="1" applyFont="1" applyFill="1" applyBorder="1" applyAlignment="1" applyProtection="1">
      <alignment horizontal="left" vertical="center" wrapText="1" indent="1"/>
    </xf>
    <xf numFmtId="168" fontId="30" fillId="2" borderId="47" xfId="10" applyNumberFormat="1" applyFont="1" applyFill="1" applyBorder="1" applyAlignment="1" applyProtection="1">
      <alignment horizontal="left" vertical="center" wrapText="1"/>
      <protection locked="0"/>
    </xf>
    <xf numFmtId="0" fontId="17" fillId="0" borderId="32" xfId="1" applyFont="1" applyFill="1" applyBorder="1" applyAlignment="1" applyProtection="1">
      <alignment vertical="center" wrapText="1"/>
    </xf>
    <xf numFmtId="0" fontId="17" fillId="0" borderId="4" xfId="1" applyFont="1" applyFill="1" applyBorder="1" applyAlignment="1" applyProtection="1">
      <alignment horizontal="left" vertical="center" wrapText="1" indent="1"/>
    </xf>
    <xf numFmtId="14" fontId="17" fillId="0" borderId="47" xfId="1" applyNumberFormat="1" applyFont="1" applyFill="1" applyBorder="1" applyAlignment="1" applyProtection="1">
      <alignment horizontal="left" vertical="center" wrapText="1" indent="1"/>
    </xf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14" fontId="17" fillId="2" borderId="47" xfId="1" applyNumberFormat="1" applyFont="1" applyFill="1" applyBorder="1" applyAlignment="1" applyProtection="1">
      <alignment horizontal="left" vertical="center" wrapText="1" indent="1"/>
    </xf>
    <xf numFmtId="0" fontId="17" fillId="10" borderId="19" xfId="1" applyFont="1" applyFill="1" applyBorder="1" applyAlignment="1" applyProtection="1">
      <alignment horizontal="left" vertical="center" wrapText="1" indent="1"/>
    </xf>
    <xf numFmtId="168" fontId="30" fillId="10" borderId="3" xfId="10" applyNumberFormat="1" applyFont="1" applyFill="1" applyBorder="1" applyAlignment="1" applyProtection="1">
      <alignment horizontal="left" vertical="center" wrapText="1"/>
      <protection locked="0"/>
    </xf>
    <xf numFmtId="0" fontId="17" fillId="10" borderId="1" xfId="1" applyFont="1" applyFill="1" applyBorder="1" applyAlignment="1" applyProtection="1">
      <alignment horizontal="left" vertical="center" wrapText="1" indent="1"/>
    </xf>
    <xf numFmtId="0" fontId="17" fillId="10" borderId="32" xfId="1" applyFont="1" applyFill="1" applyBorder="1" applyAlignment="1" applyProtection="1">
      <alignment horizontal="left" vertical="center" wrapText="1" indent="1"/>
    </xf>
    <xf numFmtId="0" fontId="17" fillId="10" borderId="1" xfId="1" applyFont="1" applyFill="1" applyBorder="1" applyAlignment="1" applyProtection="1">
      <alignment vertical="center" wrapText="1"/>
    </xf>
    <xf numFmtId="4" fontId="22" fillId="10" borderId="1" xfId="1" applyNumberFormat="1" applyFont="1" applyFill="1" applyBorder="1" applyAlignment="1" applyProtection="1">
      <alignment horizontal="center" vertical="center" wrapText="1"/>
      <protection locked="0"/>
    </xf>
    <xf numFmtId="4" fontId="37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10" borderId="32" xfId="1" applyFont="1" applyFill="1" applyBorder="1" applyAlignment="1" applyProtection="1">
      <alignment vertical="center" wrapText="1"/>
    </xf>
    <xf numFmtId="0" fontId="17" fillId="10" borderId="4" xfId="1" applyFont="1" applyFill="1" applyBorder="1" applyAlignment="1" applyProtection="1">
      <alignment horizontal="left" vertical="center" wrapText="1" indent="1"/>
    </xf>
    <xf numFmtId="0" fontId="22" fillId="10" borderId="1" xfId="1" applyFont="1" applyFill="1" applyBorder="1" applyAlignment="1" applyProtection="1">
      <alignment horizontal="left" vertical="center" wrapText="1" indent="1"/>
    </xf>
    <xf numFmtId="3" fontId="22" fillId="10" borderId="1" xfId="1" applyNumberFormat="1" applyFont="1" applyFill="1" applyBorder="1" applyAlignment="1" applyProtection="1">
      <alignment horizontal="center" vertical="center" wrapText="1"/>
      <protection locked="0"/>
    </xf>
    <xf numFmtId="14" fontId="17" fillId="10" borderId="2" xfId="1" applyNumberFormat="1" applyFont="1" applyFill="1" applyBorder="1" applyAlignment="1" applyProtection="1">
      <alignment horizontal="left" vertical="center" wrapText="1" indent="1"/>
    </xf>
    <xf numFmtId="168" fontId="30" fillId="10" borderId="2" xfId="10" applyNumberFormat="1" applyFont="1" applyFill="1" applyBorder="1" applyAlignment="1" applyProtection="1">
      <alignment horizontal="left" vertical="center" wrapText="1"/>
      <protection locked="0"/>
    </xf>
    <xf numFmtId="169" fontId="22" fillId="10" borderId="1" xfId="1" applyNumberFormat="1" applyFont="1" applyFill="1" applyBorder="1" applyAlignment="1" applyProtection="1">
      <alignment horizontal="center" vertical="center" wrapText="1"/>
      <protection locked="0"/>
    </xf>
    <xf numFmtId="4" fontId="37" fillId="5" borderId="1" xfId="0" applyNumberFormat="1" applyFont="1" applyFill="1" applyBorder="1" applyProtection="1"/>
    <xf numFmtId="2" fontId="19" fillId="0" borderId="1" xfId="15" applyNumberFormat="1" applyFont="1" applyBorder="1" applyAlignment="1" applyProtection="1">
      <alignment vertical="center" wrapText="1"/>
      <protection locked="0"/>
    </xf>
    <xf numFmtId="0" fontId="11" fillId="0" borderId="1" xfId="3" applyFont="1" applyBorder="1"/>
    <xf numFmtId="2" fontId="38" fillId="0" borderId="1" xfId="15" applyNumberFormat="1" applyFont="1" applyBorder="1" applyAlignment="1" applyProtection="1">
      <alignment vertical="center" wrapText="1"/>
      <protection locked="0"/>
    </xf>
    <xf numFmtId="2" fontId="19" fillId="2" borderId="1" xfId="3" applyNumberFormat="1" applyFont="1" applyFill="1" applyBorder="1"/>
    <xf numFmtId="16" fontId="17" fillId="0" borderId="1" xfId="1" applyNumberFormat="1" applyFont="1" applyFill="1" applyBorder="1" applyAlignment="1" applyProtection="1">
      <alignment horizontal="left" vertical="center" wrapText="1" indent="1"/>
    </xf>
    <xf numFmtId="0" fontId="39" fillId="0" borderId="0" xfId="0" applyFont="1" applyAlignment="1">
      <alignment horizontal="left"/>
    </xf>
    <xf numFmtId="14" fontId="27" fillId="0" borderId="47" xfId="5" applyNumberFormat="1" applyFont="1" applyBorder="1" applyAlignment="1" applyProtection="1">
      <alignment wrapText="1"/>
      <protection locked="0"/>
    </xf>
    <xf numFmtId="14" fontId="19" fillId="0" borderId="2" xfId="9" applyNumberFormat="1" applyFont="1" applyBorder="1" applyAlignment="1" applyProtection="1">
      <alignment horizontal="center" vertical="center" wrapText="1"/>
      <protection locked="0"/>
    </xf>
    <xf numFmtId="0" fontId="19" fillId="2" borderId="2" xfId="9" applyFont="1" applyFill="1" applyBorder="1" applyAlignment="1" applyProtection="1">
      <alignment vertical="center" wrapText="1"/>
      <protection locked="0"/>
    </xf>
    <xf numFmtId="0" fontId="19" fillId="0" borderId="19" xfId="9" applyFont="1" applyBorder="1" applyAlignment="1" applyProtection="1">
      <alignment horizontal="right" vertical="center"/>
      <protection locked="0"/>
    </xf>
    <xf numFmtId="0" fontId="19" fillId="0" borderId="18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49" fontId="19" fillId="0" borderId="2" xfId="9" applyNumberFormat="1" applyFont="1" applyBorder="1" applyAlignment="1" applyProtection="1">
      <alignment vertical="center"/>
      <protection locked="0"/>
    </xf>
    <xf numFmtId="0" fontId="19" fillId="4" borderId="18" xfId="9" applyFont="1" applyFill="1" applyBorder="1" applyAlignment="1" applyProtection="1">
      <alignment vertical="center" wrapText="1"/>
      <protection locked="0"/>
    </xf>
    <xf numFmtId="0" fontId="19" fillId="4" borderId="2" xfId="9" applyFont="1" applyFill="1" applyBorder="1" applyAlignment="1" applyProtection="1">
      <alignment vertical="center" wrapText="1"/>
      <protection locked="0"/>
    </xf>
    <xf numFmtId="0" fontId="19" fillId="4" borderId="20" xfId="9" applyFont="1" applyFill="1" applyBorder="1" applyAlignment="1" applyProtection="1">
      <alignment vertical="center"/>
      <protection locked="0"/>
    </xf>
    <xf numFmtId="0" fontId="19" fillId="0" borderId="40" xfId="9" applyFont="1" applyBorder="1" applyAlignment="1" applyProtection="1">
      <alignment vertical="center" wrapText="1"/>
      <protection locked="0"/>
    </xf>
    <xf numFmtId="0" fontId="19" fillId="4" borderId="21" xfId="9" applyFont="1" applyFill="1" applyBorder="1" applyAlignment="1" applyProtection="1">
      <alignment vertical="center" wrapText="1"/>
      <protection locked="0"/>
    </xf>
    <xf numFmtId="0" fontId="19" fillId="4" borderId="1" xfId="9" applyFont="1" applyFill="1" applyBorder="1" applyAlignment="1" applyProtection="1">
      <alignment vertical="center" wrapText="1"/>
      <protection locked="0"/>
    </xf>
    <xf numFmtId="0" fontId="19" fillId="4" borderId="22" xfId="9" applyFont="1" applyFill="1" applyBorder="1" applyAlignment="1" applyProtection="1">
      <alignment vertical="center"/>
      <protection locked="0"/>
    </xf>
    <xf numFmtId="0" fontId="19" fillId="0" borderId="39" xfId="9" applyFont="1" applyBorder="1" applyAlignment="1" applyProtection="1">
      <alignment vertical="center" wrapText="1"/>
      <protection locked="0"/>
    </xf>
    <xf numFmtId="14" fontId="19" fillId="0" borderId="1" xfId="9" applyNumberFormat="1" applyFont="1" applyBorder="1" applyAlignment="1" applyProtection="1">
      <alignment horizontal="center" vertical="center" wrapText="1"/>
      <protection locked="0"/>
    </xf>
    <xf numFmtId="0" fontId="19" fillId="2" borderId="1" xfId="9" applyFont="1" applyFill="1" applyBorder="1" applyAlignment="1" applyProtection="1">
      <alignment vertical="center" wrapText="1"/>
      <protection locked="0"/>
    </xf>
    <xf numFmtId="0" fontId="19" fillId="0" borderId="1" xfId="9" applyFont="1" applyBorder="1" applyAlignment="1" applyProtection="1">
      <alignment vertical="center"/>
      <protection locked="0"/>
    </xf>
    <xf numFmtId="0" fontId="19" fillId="0" borderId="1" xfId="9" applyFont="1" applyBorder="1" applyAlignment="1" applyProtection="1">
      <alignment vertical="center" wrapText="1"/>
      <protection locked="0"/>
    </xf>
    <xf numFmtId="0" fontId="19" fillId="0" borderId="1" xfId="9" applyFont="1" applyBorder="1" applyAlignment="1" applyProtection="1">
      <alignment horizontal="right" vertical="center"/>
      <protection locked="0"/>
    </xf>
    <xf numFmtId="0" fontId="19" fillId="0" borderId="5" xfId="9" applyFont="1" applyBorder="1" applyAlignment="1" applyProtection="1">
      <alignment vertical="center"/>
      <protection locked="0"/>
    </xf>
    <xf numFmtId="14" fontId="19" fillId="0" borderId="47" xfId="9" applyNumberFormat="1" applyFont="1" applyBorder="1" applyAlignment="1" applyProtection="1">
      <alignment vertical="center" wrapText="1"/>
      <protection locked="0"/>
    </xf>
    <xf numFmtId="0" fontId="19" fillId="0" borderId="47" xfId="9" applyFont="1" applyBorder="1" applyAlignment="1" applyProtection="1">
      <alignment vertical="center" wrapText="1"/>
      <protection locked="0"/>
    </xf>
    <xf numFmtId="49" fontId="19" fillId="0" borderId="47" xfId="9" applyNumberFormat="1" applyFont="1" applyBorder="1" applyAlignment="1" applyProtection="1">
      <alignment vertical="center"/>
      <protection locked="0"/>
    </xf>
    <xf numFmtId="0" fontId="19" fillId="0" borderId="21" xfId="9" applyFont="1" applyBorder="1" applyAlignment="1" applyProtection="1">
      <alignment vertical="center" wrapText="1"/>
      <protection locked="0"/>
    </xf>
    <xf numFmtId="14" fontId="19" fillId="8" borderId="47" xfId="9" applyNumberFormat="1" applyFont="1" applyFill="1" applyBorder="1" applyAlignment="1" applyProtection="1">
      <alignment horizontal="left" vertical="center" wrapText="1"/>
      <protection locked="0"/>
    </xf>
    <xf numFmtId="0" fontId="19" fillId="8" borderId="47" xfId="9" applyFont="1" applyFill="1" applyBorder="1" applyAlignment="1" applyProtection="1">
      <alignment vertical="center" wrapText="1"/>
      <protection locked="0"/>
    </xf>
    <xf numFmtId="0" fontId="19" fillId="8" borderId="5" xfId="9" applyFont="1" applyFill="1" applyBorder="1" applyAlignment="1" applyProtection="1">
      <alignment vertical="center"/>
      <protection locked="0"/>
    </xf>
    <xf numFmtId="0" fontId="19" fillId="8" borderId="21" xfId="9" applyFont="1" applyFill="1" applyBorder="1" applyAlignment="1" applyProtection="1">
      <alignment vertical="center" wrapText="1"/>
      <protection locked="0"/>
    </xf>
    <xf numFmtId="49" fontId="19" fillId="8" borderId="1" xfId="9" applyNumberFormat="1" applyFont="1" applyFill="1" applyBorder="1" applyAlignment="1" applyProtection="1">
      <alignment vertical="center"/>
      <protection locked="0"/>
    </xf>
    <xf numFmtId="14" fontId="19" fillId="0" borderId="47" xfId="9" applyNumberFormat="1" applyFont="1" applyBorder="1" applyAlignment="1" applyProtection="1">
      <alignment horizontal="left" vertical="center" wrapText="1"/>
      <protection locked="0"/>
    </xf>
    <xf numFmtId="14" fontId="19" fillId="2" borderId="47" xfId="9" applyNumberFormat="1" applyFont="1" applyFill="1" applyBorder="1" applyAlignment="1" applyProtection="1">
      <alignment vertical="center" wrapText="1"/>
      <protection locked="0"/>
    </xf>
    <xf numFmtId="14" fontId="19" fillId="2" borderId="47" xfId="9" applyNumberFormat="1" applyFont="1" applyFill="1" applyBorder="1" applyAlignment="1" applyProtection="1">
      <alignment horizontal="left" vertical="center" wrapText="1"/>
      <protection locked="0"/>
    </xf>
    <xf numFmtId="0" fontId="19" fillId="0" borderId="2" xfId="9" applyFont="1" applyBorder="1" applyAlignment="1" applyProtection="1">
      <alignment vertical="center" wrapText="1"/>
      <protection locked="0"/>
    </xf>
    <xf numFmtId="14" fontId="19" fillId="0" borderId="47" xfId="9" applyNumberFormat="1" applyFont="1" applyBorder="1" applyAlignment="1" applyProtection="1">
      <alignment horizontal="center" vertical="center" wrapText="1"/>
      <protection locked="0"/>
    </xf>
    <xf numFmtId="0" fontId="21" fillId="0" borderId="19" xfId="9" applyFont="1" applyBorder="1" applyAlignment="1" applyProtection="1">
      <alignment vertical="center"/>
      <protection locked="0"/>
    </xf>
    <xf numFmtId="0" fontId="19" fillId="0" borderId="48" xfId="9" applyFont="1" applyBorder="1" applyAlignment="1" applyProtection="1">
      <alignment vertical="center" wrapText="1"/>
      <protection locked="0"/>
    </xf>
    <xf numFmtId="0" fontId="19" fillId="4" borderId="4" xfId="9" applyFont="1" applyFill="1" applyBorder="1" applyAlignment="1" applyProtection="1">
      <alignment vertical="center" wrapText="1"/>
      <protection locked="0"/>
    </xf>
    <xf numFmtId="14" fontId="17" fillId="0" borderId="2" xfId="9" applyNumberFormat="1" applyFont="1" applyBorder="1" applyAlignment="1" applyProtection="1">
      <alignment horizontal="center" vertical="center" wrapText="1"/>
      <protection locked="0"/>
    </xf>
    <xf numFmtId="14" fontId="17" fillId="2" borderId="2" xfId="9" applyNumberFormat="1" applyFont="1" applyFill="1" applyBorder="1" applyAlignment="1" applyProtection="1">
      <alignment horizontal="center" vertical="center" wrapText="1"/>
      <protection locked="0"/>
    </xf>
    <xf numFmtId="0" fontId="21" fillId="0" borderId="19" xfId="9" applyFont="1" applyBorder="1" applyAlignment="1" applyProtection="1">
      <alignment horizontal="right" vertical="center"/>
      <protection locked="0"/>
    </xf>
    <xf numFmtId="14" fontId="19" fillId="0" borderId="35" xfId="9" applyNumberFormat="1" applyFont="1" applyBorder="1" applyAlignment="1" applyProtection="1">
      <alignment vertical="center" wrapText="1"/>
      <protection locked="0"/>
    </xf>
    <xf numFmtId="0" fontId="19" fillId="0" borderId="35" xfId="9" applyFont="1" applyBorder="1" applyAlignment="1" applyProtection="1">
      <alignment vertical="center" wrapText="1"/>
      <protection locked="0"/>
    </xf>
    <xf numFmtId="0" fontId="19" fillId="0" borderId="44" xfId="9" applyFont="1" applyBorder="1" applyAlignment="1" applyProtection="1">
      <alignment vertical="center"/>
      <protection locked="0"/>
    </xf>
    <xf numFmtId="0" fontId="19" fillId="0" borderId="43" xfId="9" applyFont="1" applyBorder="1" applyAlignment="1" applyProtection="1">
      <alignment vertical="center" wrapText="1"/>
      <protection locked="0"/>
    </xf>
    <xf numFmtId="49" fontId="19" fillId="0" borderId="36" xfId="9" applyNumberFormat="1" applyFont="1" applyBorder="1" applyAlignment="1" applyProtection="1">
      <alignment vertical="center"/>
      <protection locked="0"/>
    </xf>
    <xf numFmtId="0" fontId="19" fillId="4" borderId="43" xfId="9" applyFont="1" applyFill="1" applyBorder="1" applyAlignment="1" applyProtection="1">
      <alignment vertical="center" wrapText="1"/>
      <protection locked="0"/>
    </xf>
    <xf numFmtId="0" fontId="19" fillId="4" borderId="36" xfId="9" applyFont="1" applyFill="1" applyBorder="1" applyAlignment="1" applyProtection="1">
      <alignment vertical="center" wrapText="1"/>
      <protection locked="0"/>
    </xf>
    <xf numFmtId="0" fontId="19" fillId="4" borderId="45" xfId="9" applyFont="1" applyFill="1" applyBorder="1" applyAlignment="1" applyProtection="1">
      <alignment vertical="center"/>
      <protection locked="0"/>
    </xf>
    <xf numFmtId="0" fontId="19" fillId="0" borderId="46" xfId="9" applyFont="1" applyBorder="1" applyAlignment="1" applyProtection="1">
      <alignment vertical="center" wrapText="1"/>
      <protection locked="0"/>
    </xf>
    <xf numFmtId="14" fontId="19" fillId="0" borderId="24" xfId="9" applyNumberFormat="1" applyFont="1" applyBorder="1" applyAlignment="1" applyProtection="1">
      <alignment vertical="center" wrapText="1"/>
      <protection locked="0"/>
    </xf>
    <xf numFmtId="0" fontId="19" fillId="0" borderId="24" xfId="9" applyFont="1" applyBorder="1" applyAlignment="1" applyProtection="1">
      <alignment vertical="center" wrapText="1"/>
      <protection locked="0"/>
    </xf>
    <xf numFmtId="0" fontId="19" fillId="0" borderId="25" xfId="9" applyFont="1" applyBorder="1" applyAlignment="1" applyProtection="1">
      <alignment vertical="center"/>
      <protection locked="0"/>
    </xf>
    <xf numFmtId="0" fontId="19" fillId="0" borderId="23" xfId="9" applyFont="1" applyBorder="1" applyAlignment="1" applyProtection="1">
      <alignment vertical="center" wrapText="1"/>
      <protection locked="0"/>
    </xf>
    <xf numFmtId="49" fontId="19" fillId="0" borderId="24" xfId="9" applyNumberFormat="1" applyFont="1" applyBorder="1" applyAlignment="1" applyProtection="1">
      <alignment vertical="center"/>
      <protection locked="0"/>
    </xf>
    <xf numFmtId="0" fontId="19" fillId="4" borderId="23" xfId="9" applyFont="1" applyFill="1" applyBorder="1" applyAlignment="1" applyProtection="1">
      <alignment vertical="center" wrapText="1"/>
      <protection locked="0"/>
    </xf>
    <xf numFmtId="0" fontId="19" fillId="4" borderId="24" xfId="9" applyFont="1" applyFill="1" applyBorder="1" applyAlignment="1" applyProtection="1">
      <alignment vertical="center" wrapText="1"/>
      <protection locked="0"/>
    </xf>
    <xf numFmtId="0" fontId="19" fillId="4" borderId="26" xfId="9" applyFont="1" applyFill="1" applyBorder="1" applyAlignment="1" applyProtection="1">
      <alignment vertical="center"/>
      <protection locked="0"/>
    </xf>
    <xf numFmtId="0" fontId="19" fillId="0" borderId="38" xfId="9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1" fillId="4" borderId="10" xfId="9" applyFont="1" applyFill="1" applyBorder="1" applyAlignment="1" applyProtection="1">
      <alignment horizontal="center" vertical="center"/>
    </xf>
    <xf numFmtId="0" fontId="21" fillId="4" borderId="12" xfId="9" applyFont="1" applyFill="1" applyBorder="1" applyAlignment="1" applyProtection="1">
      <alignment horizontal="center" vertical="center"/>
    </xf>
    <xf numFmtId="0" fontId="21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22" fillId="10" borderId="5" xfId="1" applyFont="1" applyFill="1" applyBorder="1" applyAlignment="1" applyProtection="1">
      <alignment horizontal="center" vertical="center" wrapText="1"/>
    </xf>
    <xf numFmtId="0" fontId="22" fillId="10" borderId="32" xfId="1" applyFont="1" applyFill="1" applyBorder="1" applyAlignment="1" applyProtection="1">
      <alignment horizontal="center" vertical="center" wrapText="1"/>
    </xf>
    <xf numFmtId="0" fontId="22" fillId="10" borderId="4" xfId="1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9" fillId="0" borderId="32" xfId="3" applyFont="1" applyBorder="1" applyAlignment="1">
      <alignment horizontal="center" vertical="center"/>
    </xf>
    <xf numFmtId="0" fontId="32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7" fillId="2" borderId="1" xfId="12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2" fillId="5" borderId="0" xfId="12" applyFont="1" applyFill="1" applyAlignment="1" applyProtection="1">
      <alignment horizontal="left" vertical="top"/>
    </xf>
    <xf numFmtId="0" fontId="29" fillId="5" borderId="0" xfId="12" applyFont="1" applyFill="1" applyAlignment="1" applyProtection="1">
      <alignment horizontal="left"/>
    </xf>
    <xf numFmtId="0" fontId="17" fillId="5" borderId="0" xfId="12" applyFont="1" applyFill="1" applyAlignment="1" applyProtection="1">
      <alignment horizontal="left"/>
    </xf>
    <xf numFmtId="0" fontId="17" fillId="2" borderId="1" xfId="12" applyFont="1" applyFill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17" fillId="2" borderId="1" xfId="12" applyFont="1" applyFill="1" applyBorder="1" applyAlignment="1" applyProtection="1">
      <alignment horizontal="left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3" xfId="12" applyFont="1" applyFill="1" applyBorder="1" applyAlignment="1">
      <alignment horizontal="left"/>
    </xf>
    <xf numFmtId="0" fontId="17" fillId="2" borderId="5" xfId="12" applyFont="1" applyFill="1" applyBorder="1" applyAlignment="1">
      <alignment horizontal="center"/>
    </xf>
    <xf numFmtId="0" fontId="17" fillId="2" borderId="32" xfId="12" applyFont="1" applyFill="1" applyBorder="1" applyAlignment="1">
      <alignment horizontal="center"/>
    </xf>
    <xf numFmtId="0" fontId="17" fillId="2" borderId="4" xfId="12" applyFont="1" applyFill="1" applyBorder="1" applyAlignment="1">
      <alignment horizontal="center"/>
    </xf>
    <xf numFmtId="0" fontId="17" fillId="2" borderId="0" xfId="12" applyFont="1" applyFill="1" applyAlignment="1">
      <alignment horizontal="left" wrapText="1"/>
    </xf>
    <xf numFmtId="0" fontId="17" fillId="2" borderId="37" xfId="12" applyFont="1" applyFill="1" applyBorder="1" applyAlignment="1" applyProtection="1">
      <alignment horizontal="center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108</xdr:row>
      <xdr:rowOff>171450</xdr:rowOff>
    </xdr:from>
    <xdr:to>
      <xdr:col>1</xdr:col>
      <xdr:colOff>1495425</xdr:colOff>
      <xdr:row>108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108</xdr:row>
      <xdr:rowOff>180975</xdr:rowOff>
    </xdr:from>
    <xdr:to>
      <xdr:col>6</xdr:col>
      <xdr:colOff>219075</xdr:colOff>
      <xdr:row>108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2,09%20-12-10%20&#4307;&#4308;&#4313;&#4314;%20&#4324;&#4317;&#4320;&#4315;&#4304;%20&#4311;.&#4321;.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13,10%20-31-10%20&#4307;&#4308;&#4313;&#4314;%20&#4324;&#4317;&#4320;&#4315;&#4304;%20&#4311;.&#4321;.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  <sheetName val="ფორმა 15"/>
    </sheetNames>
    <sheetDataSet>
      <sheetData sheetId="0"/>
      <sheetData sheetId="1"/>
      <sheetData sheetId="2">
        <row r="18">
          <cell r="C18">
            <v>3507</v>
          </cell>
        </row>
      </sheetData>
      <sheetData sheetId="3"/>
      <sheetData sheetId="4">
        <row r="19">
          <cell r="C19">
            <v>4611.1900000000005</v>
          </cell>
        </row>
        <row r="22">
          <cell r="C22">
            <v>1612</v>
          </cell>
        </row>
        <row r="34">
          <cell r="C34">
            <v>8196</v>
          </cell>
        </row>
        <row r="45">
          <cell r="C45">
            <v>1200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  <sheetName val="ფორმა 15"/>
    </sheetNames>
    <sheetDataSet>
      <sheetData sheetId="0"/>
      <sheetData sheetId="1"/>
      <sheetData sheetId="2">
        <row r="17">
          <cell r="C17">
            <v>402102</v>
          </cell>
        </row>
      </sheetData>
      <sheetData sheetId="3"/>
      <sheetData sheetId="4">
        <row r="19">
          <cell r="C19">
            <v>3861.67</v>
          </cell>
        </row>
        <row r="20">
          <cell r="C20">
            <v>1200</v>
          </cell>
        </row>
        <row r="22">
          <cell r="C22">
            <v>8800</v>
          </cell>
        </row>
        <row r="25">
          <cell r="C25">
            <v>200.22</v>
          </cell>
        </row>
        <row r="26">
          <cell r="C26">
            <v>40.72</v>
          </cell>
        </row>
        <row r="28">
          <cell r="C28">
            <v>42.400000000000006</v>
          </cell>
        </row>
        <row r="34">
          <cell r="C34">
            <v>19675</v>
          </cell>
        </row>
        <row r="45">
          <cell r="C45">
            <v>2475</v>
          </cell>
        </row>
        <row r="69">
          <cell r="D69">
            <v>2240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6">
          <cell r="E16">
            <v>2240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5" sqref="D14:D15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3" t="s">
        <v>296</v>
      </c>
      <c r="B1" s="75"/>
      <c r="C1" s="620" t="s">
        <v>109</v>
      </c>
      <c r="D1" s="620"/>
      <c r="E1" s="107"/>
    </row>
    <row r="2" spans="1:7">
      <c r="A2" s="75" t="s">
        <v>140</v>
      </c>
      <c r="B2" s="75"/>
      <c r="C2" s="618" t="str">
        <f>'ფორმა N1'!K2</f>
        <v>01/09/2020-31/10/2020</v>
      </c>
      <c r="D2" s="619"/>
      <c r="E2" s="107"/>
    </row>
    <row r="3" spans="1:7">
      <c r="A3" s="73"/>
      <c r="B3" s="75"/>
      <c r="C3" s="74"/>
      <c r="D3" s="74"/>
      <c r="E3" s="107"/>
    </row>
    <row r="4" spans="1:7">
      <c r="A4" s="76" t="s">
        <v>269</v>
      </c>
      <c r="B4" s="101"/>
      <c r="C4" s="102"/>
      <c r="D4" s="75"/>
      <c r="E4" s="107"/>
    </row>
    <row r="5" spans="1:7">
      <c r="A5" s="217" t="str">
        <f>'ფორმა N1'!A5</f>
        <v>პ/პ  "თავისუფალი საქართველო"</v>
      </c>
      <c r="B5" s="12"/>
      <c r="C5" s="12"/>
      <c r="E5" s="107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244</v>
      </c>
      <c r="C8" s="78" t="s">
        <v>66</v>
      </c>
      <c r="D8" s="78" t="s">
        <v>67</v>
      </c>
      <c r="E8" s="107"/>
    </row>
    <row r="9" spans="1:7" s="7" customFormat="1" ht="16.5" customHeight="1">
      <c r="A9" s="218">
        <v>1</v>
      </c>
      <c r="B9" s="218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>
      <c r="A10" s="86">
        <v>1.1000000000000001</v>
      </c>
      <c r="B10" s="86" t="s">
        <v>80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>
      <c r="A11" s="87" t="s">
        <v>30</v>
      </c>
      <c r="B11" s="87" t="s">
        <v>79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302</v>
      </c>
      <c r="C12" s="452">
        <f>C13</f>
        <v>0</v>
      </c>
      <c r="D12" s="452">
        <f>D13</f>
        <v>0</v>
      </c>
      <c r="E12" s="107"/>
      <c r="G12" s="67"/>
    </row>
    <row r="13" spans="1:7" s="3" customFormat="1" ht="16.5" customHeight="1">
      <c r="A13" s="96" t="s">
        <v>81</v>
      </c>
      <c r="B13" s="96" t="s">
        <v>305</v>
      </c>
      <c r="C13" s="453"/>
      <c r="D13" s="453">
        <f>C13</f>
        <v>0</v>
      </c>
      <c r="E13" s="107"/>
    </row>
    <row r="14" spans="1:7" s="3" customFormat="1" ht="16.5" customHeight="1">
      <c r="A14" s="96" t="s">
        <v>455</v>
      </c>
      <c r="B14" s="96" t="s">
        <v>454</v>
      </c>
      <c r="C14" s="8"/>
      <c r="D14" s="8"/>
      <c r="E14" s="107"/>
    </row>
    <row r="15" spans="1:7" s="3" customFormat="1" ht="16.5" customHeight="1">
      <c r="A15" s="96" t="s">
        <v>456</v>
      </c>
      <c r="B15" s="96" t="s">
        <v>97</v>
      </c>
      <c r="C15" s="8"/>
      <c r="D15" s="8"/>
      <c r="E15" s="107"/>
    </row>
    <row r="16" spans="1:7" s="3" customFormat="1" ht="16.5" customHeight="1">
      <c r="A16" s="87" t="s">
        <v>82</v>
      </c>
      <c r="B16" s="87" t="s">
        <v>83</v>
      </c>
      <c r="C16" s="452">
        <f>SUM(C17:C18)</f>
        <v>0</v>
      </c>
      <c r="D16" s="452">
        <f>SUM(D17:D18)</f>
        <v>0</v>
      </c>
      <c r="E16" s="107"/>
    </row>
    <row r="17" spans="1:5" s="3" customFormat="1" ht="16.5" customHeight="1">
      <c r="A17" s="96" t="s">
        <v>84</v>
      </c>
      <c r="B17" s="96" t="s">
        <v>86</v>
      </c>
      <c r="C17" s="453"/>
      <c r="D17" s="453">
        <f>C17</f>
        <v>0</v>
      </c>
      <c r="E17" s="107"/>
    </row>
    <row r="18" spans="1:5" s="3" customFormat="1" ht="30">
      <c r="A18" s="96" t="s">
        <v>85</v>
      </c>
      <c r="B18" s="96" t="s">
        <v>110</v>
      </c>
      <c r="C18" s="453"/>
      <c r="D18" s="453">
        <f>C18</f>
        <v>0</v>
      </c>
      <c r="E18" s="107"/>
    </row>
    <row r="19" spans="1:5" s="3" customFormat="1" ht="16.5" customHeight="1">
      <c r="A19" s="87" t="s">
        <v>87</v>
      </c>
      <c r="B19" s="87" t="s">
        <v>386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88</v>
      </c>
      <c r="B20" s="96" t="s">
        <v>89</v>
      </c>
      <c r="C20" s="8"/>
      <c r="D20" s="8"/>
      <c r="E20" s="107"/>
    </row>
    <row r="21" spans="1:5" s="3" customFormat="1" ht="30">
      <c r="A21" s="96" t="s">
        <v>92</v>
      </c>
      <c r="B21" s="96" t="s">
        <v>90</v>
      </c>
      <c r="C21" s="8"/>
      <c r="D21" s="8"/>
      <c r="E21" s="107"/>
    </row>
    <row r="22" spans="1:5" s="3" customFormat="1" ht="16.5" customHeight="1">
      <c r="A22" s="96" t="s">
        <v>93</v>
      </c>
      <c r="B22" s="96" t="s">
        <v>91</v>
      </c>
      <c r="C22" s="8"/>
      <c r="D22" s="8"/>
      <c r="E22" s="107"/>
    </row>
    <row r="23" spans="1:5" s="3" customFormat="1" ht="20.25" customHeight="1">
      <c r="A23" s="96" t="s">
        <v>94</v>
      </c>
      <c r="B23" s="387" t="s">
        <v>513</v>
      </c>
      <c r="C23" s="8"/>
      <c r="D23" s="8">
        <f>C23</f>
        <v>0</v>
      </c>
      <c r="E23" s="107"/>
    </row>
    <row r="24" spans="1:5" s="3" customFormat="1" ht="16.5" customHeight="1">
      <c r="A24" s="87" t="s">
        <v>95</v>
      </c>
      <c r="B24" s="87" t="s">
        <v>400</v>
      </c>
      <c r="C24" s="242"/>
      <c r="D24" s="8"/>
      <c r="E24" s="107"/>
    </row>
    <row r="25" spans="1:5" s="3" customFormat="1">
      <c r="A25" s="87" t="s">
        <v>246</v>
      </c>
      <c r="B25" s="87" t="s">
        <v>514</v>
      </c>
      <c r="C25" s="8"/>
      <c r="D25" s="8">
        <f>C25</f>
        <v>0</v>
      </c>
      <c r="E25" s="107"/>
    </row>
    <row r="26" spans="1:5" ht="16.5" customHeight="1">
      <c r="A26" s="86">
        <v>1.2</v>
      </c>
      <c r="B26" s="86" t="s">
        <v>96</v>
      </c>
      <c r="C26" s="84">
        <f>SUM(C27,C35)</f>
        <v>0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305</v>
      </c>
      <c r="C27" s="106">
        <f>SUM(C28:C30)</f>
        <v>0</v>
      </c>
      <c r="D27" s="106">
        <f>SUM(D28:D30)</f>
        <v>0</v>
      </c>
      <c r="E27" s="107"/>
    </row>
    <row r="28" spans="1:5">
      <c r="A28" s="226" t="s">
        <v>98</v>
      </c>
      <c r="B28" s="226" t="s">
        <v>303</v>
      </c>
      <c r="C28" s="8"/>
      <c r="D28" s="8"/>
      <c r="E28" s="107"/>
    </row>
    <row r="29" spans="1:5">
      <c r="A29" s="226" t="s">
        <v>99</v>
      </c>
      <c r="B29" s="226" t="s">
        <v>306</v>
      </c>
      <c r="C29" s="8"/>
      <c r="D29" s="8"/>
      <c r="E29" s="107"/>
    </row>
    <row r="30" spans="1:5">
      <c r="A30" s="226" t="s">
        <v>407</v>
      </c>
      <c r="B30" s="226" t="s">
        <v>304</v>
      </c>
      <c r="C30" s="8"/>
      <c r="D30" s="8"/>
      <c r="E30" s="107"/>
    </row>
    <row r="31" spans="1:5">
      <c r="A31" s="87" t="s">
        <v>33</v>
      </c>
      <c r="B31" s="87" t="s">
        <v>454</v>
      </c>
      <c r="C31" s="106">
        <f>SUM(C32:C34)</f>
        <v>0</v>
      </c>
      <c r="D31" s="106">
        <f>SUM(D32:D34)</f>
        <v>0</v>
      </c>
      <c r="E31" s="107"/>
    </row>
    <row r="32" spans="1:5">
      <c r="A32" s="226" t="s">
        <v>12</v>
      </c>
      <c r="B32" s="226" t="s">
        <v>457</v>
      </c>
      <c r="C32" s="8"/>
      <c r="D32" s="8"/>
      <c r="E32" s="107"/>
    </row>
    <row r="33" spans="1:9">
      <c r="A33" s="226" t="s">
        <v>13</v>
      </c>
      <c r="B33" s="226" t="s">
        <v>458</v>
      </c>
      <c r="C33" s="8"/>
      <c r="D33" s="8"/>
      <c r="E33" s="107"/>
    </row>
    <row r="34" spans="1:9">
      <c r="A34" s="226" t="s">
        <v>276</v>
      </c>
      <c r="B34" s="226" t="s">
        <v>459</v>
      </c>
      <c r="C34" s="8"/>
      <c r="D34" s="8"/>
      <c r="E34" s="107"/>
    </row>
    <row r="35" spans="1:9">
      <c r="A35" s="87" t="s">
        <v>34</v>
      </c>
      <c r="B35" s="239" t="s">
        <v>405</v>
      </c>
      <c r="C35" s="8"/>
      <c r="D35" s="8"/>
      <c r="E35" s="107"/>
    </row>
    <row r="36" spans="1:9">
      <c r="D36" s="27"/>
      <c r="E36" s="108"/>
      <c r="F36" s="27"/>
    </row>
    <row r="37" spans="1:9">
      <c r="A37" s="1"/>
      <c r="D37" s="27"/>
      <c r="E37" s="108"/>
      <c r="F37" s="27"/>
    </row>
    <row r="38" spans="1:9">
      <c r="D38" s="27"/>
      <c r="E38" s="108"/>
      <c r="F38" s="27"/>
    </row>
    <row r="39" spans="1:9">
      <c r="D39" s="27"/>
      <c r="E39" s="108"/>
      <c r="F39" s="27"/>
    </row>
    <row r="40" spans="1:9">
      <c r="A40" s="68" t="s">
        <v>107</v>
      </c>
      <c r="D40" s="27"/>
      <c r="E40" s="108"/>
      <c r="F40" s="27"/>
    </row>
    <row r="41" spans="1:9">
      <c r="D41" s="27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266</v>
      </c>
      <c r="D43" s="110"/>
      <c r="E43" s="109"/>
      <c r="F43" s="109"/>
      <c r="G43"/>
      <c r="H43"/>
      <c r="I43"/>
    </row>
    <row r="44" spans="1:9">
      <c r="A44"/>
      <c r="B44" s="2" t="s">
        <v>265</v>
      </c>
      <c r="D44" s="110"/>
      <c r="E44" s="109"/>
      <c r="F44" s="109"/>
      <c r="G44"/>
      <c r="H44"/>
      <c r="I44"/>
    </row>
    <row r="45" spans="1:9" customFormat="1" ht="12.75">
      <c r="B45" s="65" t="s">
        <v>139</v>
      </c>
      <c r="D45" s="109"/>
      <c r="E45" s="109"/>
      <c r="F45" s="109"/>
    </row>
    <row r="46" spans="1:9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3"/>
  <sheetViews>
    <sheetView view="pageBreakPreview" topLeftCell="A18" zoomScale="80" zoomScaleSheetLayoutView="80" workbookViewId="0">
      <selection activeCell="I59" sqref="I59"/>
    </sheetView>
  </sheetViews>
  <sheetFormatPr defaultRowHeight="12.75"/>
  <cols>
    <col min="1" max="1" width="5.42578125" style="181" customWidth="1"/>
    <col min="2" max="2" width="20.28515625" style="181" bestFit="1" customWidth="1"/>
    <col min="3" max="3" width="20.85546875" style="181" bestFit="1" customWidth="1"/>
    <col min="4" max="4" width="19.28515625" style="181" customWidth="1"/>
    <col min="5" max="5" width="16.85546875" style="181" customWidth="1"/>
    <col min="6" max="6" width="21.5703125" style="181" customWidth="1"/>
    <col min="7" max="7" width="17" style="181" customWidth="1"/>
    <col min="8" max="8" width="13.7109375" style="181" customWidth="1"/>
    <col min="9" max="9" width="19.42578125" style="181" bestFit="1" customWidth="1"/>
    <col min="10" max="10" width="18.5703125" style="181" bestFit="1" customWidth="1"/>
    <col min="11" max="11" width="16.7109375" style="181" customWidth="1"/>
    <col min="12" max="12" width="17.7109375" style="181" customWidth="1"/>
    <col min="13" max="13" width="12.85546875" style="181" customWidth="1"/>
    <col min="14" max="16384" width="9.140625" style="181"/>
  </cols>
  <sheetData>
    <row r="2" spans="1:13" ht="15">
      <c r="A2" s="626" t="s">
        <v>430</v>
      </c>
      <c r="B2" s="626"/>
      <c r="C2" s="626"/>
      <c r="D2" s="626"/>
      <c r="E2" s="626"/>
      <c r="F2" s="283"/>
      <c r="G2" s="76"/>
      <c r="H2" s="76"/>
      <c r="I2" s="76"/>
      <c r="J2" s="76"/>
      <c r="K2" s="254"/>
      <c r="L2" s="255"/>
      <c r="M2" s="255" t="s">
        <v>109</v>
      </c>
    </row>
    <row r="3" spans="1:13" ht="15">
      <c r="A3" s="75" t="s">
        <v>140</v>
      </c>
      <c r="B3" s="75"/>
      <c r="C3" s="73"/>
      <c r="D3" s="76"/>
      <c r="E3" s="76"/>
      <c r="F3" s="76"/>
      <c r="G3" s="76"/>
      <c r="H3" s="76"/>
      <c r="I3" s="76"/>
      <c r="J3" s="76"/>
      <c r="K3" s="254"/>
      <c r="L3" s="618" t="str">
        <f>'ფორმა N1'!K2</f>
        <v>01/09/2020-31/10/2020</v>
      </c>
      <c r="M3" s="618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254"/>
      <c r="L4" s="254"/>
      <c r="M4" s="254"/>
    </row>
    <row r="5" spans="1:13" ht="15">
      <c r="A5" s="76" t="s">
        <v>269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356" t="str">
        <f>'ფორმა N1'!A5</f>
        <v>პ/პ  "თავისუფალი საქართველო"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253"/>
      <c r="B8" s="304"/>
      <c r="C8" s="253"/>
      <c r="D8" s="253"/>
      <c r="E8" s="253"/>
      <c r="F8" s="253"/>
      <c r="G8" s="253"/>
      <c r="H8" s="253"/>
      <c r="I8" s="253"/>
      <c r="J8" s="253"/>
      <c r="K8" s="77"/>
      <c r="L8" s="77"/>
      <c r="M8" s="77"/>
    </row>
    <row r="9" spans="1:13" ht="45">
      <c r="A9" s="89" t="s">
        <v>64</v>
      </c>
      <c r="B9" s="89" t="s">
        <v>464</v>
      </c>
      <c r="C9" s="89" t="s">
        <v>431</v>
      </c>
      <c r="D9" s="89" t="s">
        <v>432</v>
      </c>
      <c r="E9" s="89" t="s">
        <v>433</v>
      </c>
      <c r="F9" s="89" t="s">
        <v>434</v>
      </c>
      <c r="G9" s="89" t="s">
        <v>435</v>
      </c>
      <c r="H9" s="89" t="s">
        <v>436</v>
      </c>
      <c r="I9" s="89" t="s">
        <v>437</v>
      </c>
      <c r="J9" s="89" t="s">
        <v>438</v>
      </c>
      <c r="K9" s="89" t="s">
        <v>439</v>
      </c>
      <c r="L9" s="89" t="s">
        <v>440</v>
      </c>
      <c r="M9" s="89" t="s">
        <v>311</v>
      </c>
    </row>
    <row r="10" spans="1:13" ht="15">
      <c r="A10" s="89"/>
      <c r="B10" s="493"/>
      <c r="C10" s="493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1:13" ht="22.5" customHeight="1">
      <c r="A11" s="97">
        <v>1</v>
      </c>
      <c r="B11" s="407" t="s">
        <v>611</v>
      </c>
      <c r="C11" s="284" t="s">
        <v>612</v>
      </c>
      <c r="D11" s="97" t="s">
        <v>519</v>
      </c>
      <c r="E11" s="97">
        <v>249271167</v>
      </c>
      <c r="F11" s="387" t="s">
        <v>613</v>
      </c>
      <c r="G11" s="15" t="s">
        <v>624</v>
      </c>
      <c r="H11" s="15"/>
      <c r="I11" s="15"/>
      <c r="J11" s="15"/>
      <c r="K11" s="395">
        <v>0.3</v>
      </c>
      <c r="L11" s="395">
        <v>15000</v>
      </c>
      <c r="M11" s="97"/>
    </row>
    <row r="12" spans="1:13" ht="27.75" customHeight="1">
      <c r="A12" s="97">
        <v>2</v>
      </c>
      <c r="B12" s="407" t="s">
        <v>614</v>
      </c>
      <c r="C12" s="284" t="s">
        <v>612</v>
      </c>
      <c r="D12" s="387" t="s">
        <v>615</v>
      </c>
      <c r="E12" s="97">
        <v>62003008782</v>
      </c>
      <c r="F12" s="387" t="s">
        <v>613</v>
      </c>
      <c r="G12" s="97"/>
      <c r="H12" s="97"/>
      <c r="I12" s="97"/>
      <c r="J12" s="97"/>
      <c r="K12" s="408">
        <v>2.8460000000000001</v>
      </c>
      <c r="L12" s="395">
        <v>620</v>
      </c>
      <c r="M12" s="97"/>
    </row>
    <row r="13" spans="1:13" ht="28.5" customHeight="1">
      <c r="A13" s="97">
        <v>3</v>
      </c>
      <c r="B13" s="407" t="s">
        <v>616</v>
      </c>
      <c r="C13" s="284" t="s">
        <v>612</v>
      </c>
      <c r="D13" s="387" t="s">
        <v>615</v>
      </c>
      <c r="E13" s="97">
        <v>62003008782</v>
      </c>
      <c r="F13" s="387" t="s">
        <v>613</v>
      </c>
      <c r="G13" s="97"/>
      <c r="H13" s="97"/>
      <c r="I13" s="97"/>
      <c r="J13" s="97"/>
      <c r="K13" s="408">
        <v>2.8460000000000001</v>
      </c>
      <c r="L13" s="395">
        <v>300</v>
      </c>
      <c r="M13" s="86"/>
    </row>
    <row r="14" spans="1:13" ht="30" customHeight="1">
      <c r="A14" s="97">
        <v>4</v>
      </c>
      <c r="B14" s="407" t="s">
        <v>617</v>
      </c>
      <c r="C14" s="284" t="s">
        <v>612</v>
      </c>
      <c r="D14" s="97" t="s">
        <v>520</v>
      </c>
      <c r="E14" s="97">
        <v>1030052825</v>
      </c>
      <c r="F14" s="387" t="s">
        <v>613</v>
      </c>
      <c r="G14" s="97"/>
      <c r="H14" s="97"/>
      <c r="I14" s="97"/>
      <c r="J14" s="97"/>
      <c r="K14" s="408"/>
      <c r="L14" s="395">
        <v>78.930000000000007</v>
      </c>
      <c r="M14" s="86"/>
    </row>
    <row r="15" spans="1:13" ht="21" customHeight="1">
      <c r="A15" s="97">
        <v>6</v>
      </c>
      <c r="B15" s="407" t="s">
        <v>618</v>
      </c>
      <c r="C15" s="284" t="s">
        <v>612</v>
      </c>
      <c r="D15" s="97" t="s">
        <v>519</v>
      </c>
      <c r="E15" s="97">
        <v>249271167</v>
      </c>
      <c r="F15" s="387" t="s">
        <v>613</v>
      </c>
      <c r="G15" s="97"/>
      <c r="H15" s="97"/>
      <c r="I15" s="97"/>
      <c r="J15" s="97"/>
      <c r="K15" s="408"/>
      <c r="L15" s="395">
        <v>4250</v>
      </c>
      <c r="M15" s="387"/>
    </row>
    <row r="16" spans="1:13" ht="19.5" customHeight="1">
      <c r="A16" s="97">
        <v>7</v>
      </c>
      <c r="B16" s="407" t="s">
        <v>618</v>
      </c>
      <c r="C16" s="284" t="s">
        <v>612</v>
      </c>
      <c r="D16" s="97" t="s">
        <v>619</v>
      </c>
      <c r="E16" s="97">
        <v>445495045</v>
      </c>
      <c r="F16" s="387" t="s">
        <v>613</v>
      </c>
      <c r="G16" s="97"/>
      <c r="H16" s="97"/>
      <c r="I16" s="97"/>
      <c r="J16" s="97"/>
      <c r="K16" s="408"/>
      <c r="L16" s="408">
        <v>451.6</v>
      </c>
      <c r="M16" s="387"/>
    </row>
    <row r="17" spans="1:13" ht="21.75" customHeight="1">
      <c r="A17" s="97">
        <v>8</v>
      </c>
      <c r="B17" s="407" t="s">
        <v>618</v>
      </c>
      <c r="C17" s="284" t="s">
        <v>612</v>
      </c>
      <c r="D17" s="97" t="s">
        <v>520</v>
      </c>
      <c r="E17" s="97">
        <v>1030052825</v>
      </c>
      <c r="F17" s="387" t="s">
        <v>613</v>
      </c>
      <c r="G17" s="311"/>
      <c r="H17" s="311"/>
      <c r="I17" s="311"/>
      <c r="J17" s="311"/>
      <c r="K17" s="409"/>
      <c r="L17" s="410">
        <v>60000</v>
      </c>
      <c r="M17" s="312"/>
    </row>
    <row r="18" spans="1:13" ht="18.75" customHeight="1">
      <c r="A18" s="97">
        <v>9</v>
      </c>
      <c r="B18" s="407" t="s">
        <v>620</v>
      </c>
      <c r="C18" s="284" t="s">
        <v>612</v>
      </c>
      <c r="D18" s="97" t="s">
        <v>519</v>
      </c>
      <c r="E18" s="97">
        <v>249271167</v>
      </c>
      <c r="F18" s="387" t="s">
        <v>613</v>
      </c>
      <c r="G18" s="97"/>
      <c r="H18" s="97"/>
      <c r="I18" s="97"/>
      <c r="J18" s="97"/>
      <c r="K18" s="408"/>
      <c r="L18" s="395">
        <v>19890</v>
      </c>
      <c r="M18" s="86"/>
    </row>
    <row r="19" spans="1:13" ht="19.5" customHeight="1">
      <c r="A19" s="97">
        <v>10</v>
      </c>
      <c r="B19" s="407" t="s">
        <v>620</v>
      </c>
      <c r="C19" s="284" t="s">
        <v>612</v>
      </c>
      <c r="D19" s="97" t="s">
        <v>519</v>
      </c>
      <c r="E19" s="97">
        <v>249271167</v>
      </c>
      <c r="F19" s="387" t="s">
        <v>613</v>
      </c>
      <c r="G19" s="97"/>
      <c r="H19" s="97"/>
      <c r="I19" s="97"/>
      <c r="J19" s="97"/>
      <c r="K19" s="408"/>
      <c r="L19" s="395">
        <v>2700</v>
      </c>
      <c r="M19" s="86"/>
    </row>
    <row r="20" spans="1:13" ht="19.5" customHeight="1">
      <c r="A20" s="97">
        <v>11</v>
      </c>
      <c r="B20" s="311" t="s">
        <v>620</v>
      </c>
      <c r="C20" s="284" t="s">
        <v>612</v>
      </c>
      <c r="D20" s="97" t="s">
        <v>520</v>
      </c>
      <c r="E20" s="97">
        <v>1030052825</v>
      </c>
      <c r="F20" s="387" t="s">
        <v>613</v>
      </c>
      <c r="G20" s="97"/>
      <c r="H20" s="97"/>
      <c r="I20" s="97"/>
      <c r="J20" s="97"/>
      <c r="K20" s="395"/>
      <c r="L20" s="395">
        <v>205.1</v>
      </c>
      <c r="M20" s="86"/>
    </row>
    <row r="21" spans="1:13" ht="20.25" customHeight="1">
      <c r="A21" s="97">
        <v>12</v>
      </c>
      <c r="B21" s="407" t="s">
        <v>621</v>
      </c>
      <c r="C21" s="284" t="s">
        <v>612</v>
      </c>
      <c r="D21" s="387" t="s">
        <v>615</v>
      </c>
      <c r="E21" s="97">
        <v>62003008782</v>
      </c>
      <c r="F21" s="387" t="s">
        <v>613</v>
      </c>
      <c r="G21" s="97"/>
      <c r="H21" s="97"/>
      <c r="I21" s="97"/>
      <c r="J21" s="97"/>
      <c r="K21" s="395"/>
      <c r="L21" s="395">
        <v>585</v>
      </c>
      <c r="M21" s="86"/>
    </row>
    <row r="22" spans="1:13" ht="30">
      <c r="A22" s="97">
        <v>13</v>
      </c>
      <c r="B22" s="491" t="s">
        <v>622</v>
      </c>
      <c r="C22" s="284" t="s">
        <v>612</v>
      </c>
      <c r="D22" s="97" t="s">
        <v>520</v>
      </c>
      <c r="E22" s="97">
        <v>1030052825</v>
      </c>
      <c r="F22" s="387" t="s">
        <v>613</v>
      </c>
      <c r="G22" s="97"/>
      <c r="H22" s="97"/>
      <c r="I22" s="97"/>
      <c r="J22" s="97"/>
      <c r="K22" s="406"/>
      <c r="L22" s="395">
        <v>83.88</v>
      </c>
      <c r="M22" s="97"/>
    </row>
    <row r="23" spans="1:13" ht="30">
      <c r="A23" s="97">
        <v>14</v>
      </c>
      <c r="B23" s="407" t="s">
        <v>622</v>
      </c>
      <c r="C23" s="284" t="s">
        <v>612</v>
      </c>
      <c r="D23" s="97" t="s">
        <v>520</v>
      </c>
      <c r="E23" s="97">
        <v>1030052825</v>
      </c>
      <c r="F23" s="387" t="s">
        <v>613</v>
      </c>
      <c r="G23" s="86"/>
      <c r="H23" s="86"/>
      <c r="I23" s="86"/>
      <c r="J23" s="86"/>
      <c r="K23" s="4"/>
      <c r="L23" s="395">
        <v>1050</v>
      </c>
      <c r="M23" s="86"/>
    </row>
    <row r="24" spans="1:13" ht="30">
      <c r="A24" s="97">
        <v>15</v>
      </c>
      <c r="B24" s="407" t="s">
        <v>622</v>
      </c>
      <c r="C24" s="284" t="s">
        <v>612</v>
      </c>
      <c r="D24" s="387" t="s">
        <v>615</v>
      </c>
      <c r="E24" s="97">
        <v>62003008782</v>
      </c>
      <c r="F24" s="387" t="s">
        <v>613</v>
      </c>
      <c r="G24" s="86"/>
      <c r="H24" s="86"/>
      <c r="I24" s="86"/>
      <c r="J24" s="86"/>
      <c r="K24" s="4"/>
      <c r="L24" s="395">
        <v>442.5</v>
      </c>
      <c r="M24" s="86"/>
    </row>
    <row r="25" spans="1:13" ht="30">
      <c r="A25" s="97">
        <v>17</v>
      </c>
      <c r="B25" s="407" t="s">
        <v>614</v>
      </c>
      <c r="C25" s="284" t="s">
        <v>612</v>
      </c>
      <c r="D25" s="387" t="s">
        <v>625</v>
      </c>
      <c r="E25" s="97">
        <v>202159788</v>
      </c>
      <c r="F25" s="387" t="s">
        <v>613</v>
      </c>
      <c r="G25" s="86"/>
      <c r="H25" s="86"/>
      <c r="I25" s="86"/>
      <c r="J25" s="86"/>
      <c r="K25" s="4"/>
      <c r="L25" s="395">
        <v>4400</v>
      </c>
      <c r="M25" s="86"/>
    </row>
    <row r="26" spans="1:13" ht="30">
      <c r="A26" s="97">
        <v>18</v>
      </c>
      <c r="B26" s="407" t="s">
        <v>614</v>
      </c>
      <c r="C26" s="284" t="s">
        <v>612</v>
      </c>
      <c r="D26" s="97" t="s">
        <v>519</v>
      </c>
      <c r="E26" s="97">
        <v>249271167</v>
      </c>
      <c r="F26" s="387" t="s">
        <v>613</v>
      </c>
      <c r="G26" s="86"/>
      <c r="H26" s="86"/>
      <c r="I26" s="86"/>
      <c r="J26" s="86"/>
      <c r="K26" s="4"/>
      <c r="L26" s="395">
        <v>15000</v>
      </c>
      <c r="M26" s="86"/>
    </row>
    <row r="27" spans="1:13" ht="30">
      <c r="A27" s="97">
        <v>19</v>
      </c>
      <c r="B27" s="311" t="s">
        <v>626</v>
      </c>
      <c r="C27" s="284" t="s">
        <v>612</v>
      </c>
      <c r="D27" s="97" t="s">
        <v>519</v>
      </c>
      <c r="E27" s="97">
        <v>249271167</v>
      </c>
      <c r="F27" s="387" t="s">
        <v>613</v>
      </c>
      <c r="G27" s="97"/>
      <c r="H27" s="97"/>
      <c r="I27" s="97"/>
      <c r="J27" s="97"/>
      <c r="K27" s="395"/>
      <c r="L27" s="395">
        <v>174</v>
      </c>
    </row>
    <row r="28" spans="1:13" ht="30">
      <c r="A28" s="97"/>
      <c r="B28" s="526">
        <v>44096</v>
      </c>
      <c r="C28" s="523" t="s">
        <v>612</v>
      </c>
      <c r="D28" s="387" t="s">
        <v>520</v>
      </c>
      <c r="E28" s="527" t="s">
        <v>797</v>
      </c>
      <c r="F28" s="387" t="s">
        <v>517</v>
      </c>
      <c r="G28" s="97"/>
      <c r="H28" s="97"/>
      <c r="I28" s="97"/>
      <c r="J28" s="97"/>
      <c r="K28" s="4">
        <v>629</v>
      </c>
      <c r="L28" s="395">
        <v>629</v>
      </c>
    </row>
    <row r="29" spans="1:13" ht="30">
      <c r="A29" s="97"/>
      <c r="B29" s="526">
        <v>44097</v>
      </c>
      <c r="C29" s="523" t="s">
        <v>612</v>
      </c>
      <c r="D29" s="387" t="s">
        <v>798</v>
      </c>
      <c r="E29" s="527">
        <v>400052483</v>
      </c>
      <c r="F29" s="387" t="s">
        <v>517</v>
      </c>
      <c r="G29" s="97"/>
      <c r="H29" s="97"/>
      <c r="I29" s="97"/>
      <c r="J29" s="97"/>
      <c r="K29" s="4">
        <v>8775</v>
      </c>
      <c r="L29" s="395">
        <v>8775</v>
      </c>
    </row>
    <row r="30" spans="1:13" ht="30">
      <c r="A30" s="97"/>
      <c r="B30" s="526">
        <v>44097</v>
      </c>
      <c r="C30" s="523" t="s">
        <v>612</v>
      </c>
      <c r="D30" s="97" t="s">
        <v>519</v>
      </c>
      <c r="E30" s="97">
        <v>249271167</v>
      </c>
      <c r="F30" s="387" t="s">
        <v>517</v>
      </c>
      <c r="G30" s="86"/>
      <c r="H30" s="86"/>
      <c r="I30" s="86"/>
      <c r="J30" s="86"/>
      <c r="K30" s="4">
        <v>1050</v>
      </c>
      <c r="L30" s="395">
        <v>1050</v>
      </c>
    </row>
    <row r="31" spans="1:13" ht="30">
      <c r="A31" s="97"/>
      <c r="B31" s="526">
        <v>44105</v>
      </c>
      <c r="C31" s="523" t="s">
        <v>612</v>
      </c>
      <c r="D31" s="97" t="s">
        <v>615</v>
      </c>
      <c r="E31" s="97">
        <v>62003008782</v>
      </c>
      <c r="F31" s="387" t="s">
        <v>517</v>
      </c>
      <c r="G31" s="86"/>
      <c r="H31" s="86"/>
      <c r="I31" s="86"/>
      <c r="J31" s="86"/>
      <c r="K31" s="4">
        <v>1367</v>
      </c>
      <c r="L31" s="395">
        <v>1367</v>
      </c>
    </row>
    <row r="32" spans="1:13" ht="30">
      <c r="A32" s="97"/>
      <c r="B32" s="526">
        <v>44106</v>
      </c>
      <c r="C32" s="523" t="s">
        <v>612</v>
      </c>
      <c r="D32" s="97" t="s">
        <v>619</v>
      </c>
      <c r="E32" s="97">
        <v>445495045</v>
      </c>
      <c r="F32" s="387" t="s">
        <v>517</v>
      </c>
      <c r="G32" s="86"/>
      <c r="H32" s="86"/>
      <c r="I32" s="86"/>
      <c r="J32" s="86"/>
      <c r="K32" s="4">
        <v>477</v>
      </c>
      <c r="L32" s="395">
        <v>477</v>
      </c>
    </row>
    <row r="33" spans="1:12" ht="30">
      <c r="A33" s="97"/>
      <c r="B33" s="528">
        <v>44119</v>
      </c>
      <c r="C33" s="523" t="s">
        <v>612</v>
      </c>
      <c r="D33" s="387" t="s">
        <v>798</v>
      </c>
      <c r="E33" s="527">
        <v>400052483</v>
      </c>
      <c r="F33" s="387" t="s">
        <v>517</v>
      </c>
      <c r="G33" s="97"/>
      <c r="H33" s="97"/>
      <c r="I33" s="97"/>
      <c r="J33" s="97"/>
      <c r="K33" s="4">
        <v>5400</v>
      </c>
      <c r="L33" s="395">
        <f t="shared" ref="L33:L35" si="0">K33</f>
        <v>5400</v>
      </c>
    </row>
    <row r="34" spans="1:12" ht="30">
      <c r="A34" s="97"/>
      <c r="B34" s="528">
        <v>44129</v>
      </c>
      <c r="C34" s="523" t="s">
        <v>612</v>
      </c>
      <c r="D34" s="97" t="s">
        <v>519</v>
      </c>
      <c r="E34" s="97">
        <v>249271167</v>
      </c>
      <c r="F34" s="387" t="s">
        <v>517</v>
      </c>
      <c r="G34" s="86"/>
      <c r="H34" s="86"/>
      <c r="I34" s="86"/>
      <c r="J34" s="86"/>
      <c r="K34" s="4">
        <v>500</v>
      </c>
      <c r="L34" s="395">
        <f t="shared" si="0"/>
        <v>500</v>
      </c>
    </row>
    <row r="35" spans="1:12" ht="30">
      <c r="A35" s="97"/>
      <c r="B35" s="528">
        <v>44119</v>
      </c>
      <c r="C35" s="523" t="s">
        <v>612</v>
      </c>
      <c r="D35" s="97" t="s">
        <v>615</v>
      </c>
      <c r="E35" s="97">
        <v>62003008782</v>
      </c>
      <c r="F35" s="387" t="s">
        <v>517</v>
      </c>
      <c r="G35" s="86"/>
      <c r="H35" s="86"/>
      <c r="I35" s="86"/>
      <c r="J35" s="86"/>
      <c r="K35" s="4">
        <v>375</v>
      </c>
      <c r="L35" s="395">
        <f t="shared" si="0"/>
        <v>375</v>
      </c>
    </row>
    <row r="36" spans="1:12" ht="15">
      <c r="A36" s="97"/>
      <c r="B36" s="529"/>
      <c r="C36" s="530"/>
      <c r="D36" s="531" t="s">
        <v>804</v>
      </c>
      <c r="E36" s="532"/>
      <c r="F36" s="533"/>
      <c r="G36" s="531"/>
      <c r="H36" s="531"/>
      <c r="I36" s="531"/>
      <c r="J36" s="531"/>
      <c r="K36" s="534"/>
      <c r="L36" s="535">
        <f>SUM(L11:L35)</f>
        <v>143804.01</v>
      </c>
    </row>
    <row r="37" spans="1:12" ht="15">
      <c r="A37" s="97"/>
      <c r="B37" s="442"/>
      <c r="C37" s="443"/>
      <c r="D37" s="97"/>
      <c r="E37" s="444"/>
      <c r="F37" s="387"/>
      <c r="G37" s="97"/>
      <c r="H37" s="97"/>
      <c r="I37" s="97"/>
      <c r="J37" s="97"/>
      <c r="K37" s="395"/>
      <c r="L37" s="4"/>
    </row>
    <row r="38" spans="1:12" ht="38.25">
      <c r="A38" s="97"/>
      <c r="B38" s="407" t="s">
        <v>617</v>
      </c>
      <c r="C38" s="284" t="s">
        <v>518</v>
      </c>
      <c r="D38" s="97" t="s">
        <v>520</v>
      </c>
      <c r="E38" s="97">
        <v>1030052825</v>
      </c>
      <c r="F38" s="387" t="s">
        <v>613</v>
      </c>
      <c r="G38" s="97"/>
      <c r="H38" s="97"/>
      <c r="I38" s="97"/>
      <c r="J38" s="97"/>
      <c r="K38" s="408"/>
      <c r="L38" s="395">
        <v>800</v>
      </c>
    </row>
    <row r="39" spans="1:12" ht="38.25">
      <c r="A39" s="97"/>
      <c r="B39" s="407" t="s">
        <v>614</v>
      </c>
      <c r="C39" s="284" t="s">
        <v>518</v>
      </c>
      <c r="D39" s="97" t="s">
        <v>519</v>
      </c>
      <c r="E39" s="97">
        <v>249271167</v>
      </c>
      <c r="F39" s="387" t="s">
        <v>613</v>
      </c>
      <c r="G39" s="97" t="s">
        <v>623</v>
      </c>
      <c r="H39" s="86"/>
      <c r="I39" s="86"/>
      <c r="J39" s="86"/>
      <c r="K39" s="492">
        <v>7.5</v>
      </c>
      <c r="L39" s="4">
        <v>7500</v>
      </c>
    </row>
    <row r="40" spans="1:12" ht="38.25">
      <c r="A40" s="97"/>
      <c r="B40" s="526">
        <v>44109</v>
      </c>
      <c r="C40" s="523" t="s">
        <v>518</v>
      </c>
      <c r="D40" s="97" t="s">
        <v>801</v>
      </c>
      <c r="E40" s="97">
        <v>401987047</v>
      </c>
      <c r="F40" s="387" t="s">
        <v>517</v>
      </c>
      <c r="G40" s="86"/>
      <c r="H40" s="86"/>
      <c r="I40" s="86"/>
      <c r="J40" s="86"/>
      <c r="K40" s="4">
        <v>100</v>
      </c>
      <c r="L40" s="4">
        <v>100</v>
      </c>
    </row>
    <row r="41" spans="1:12" ht="15">
      <c r="A41" s="97"/>
      <c r="B41" s="529"/>
      <c r="C41" s="530"/>
      <c r="D41" s="536"/>
      <c r="E41" s="532"/>
      <c r="F41" s="537"/>
      <c r="G41" s="531"/>
      <c r="H41" s="531"/>
      <c r="I41" s="531"/>
      <c r="J41" s="531"/>
      <c r="K41" s="534"/>
      <c r="L41" s="535">
        <f>SUM(L38:L40)</f>
        <v>8400</v>
      </c>
    </row>
    <row r="42" spans="1:12" ht="15">
      <c r="A42" s="97"/>
      <c r="B42" s="442"/>
      <c r="C42" s="443"/>
      <c r="D42" s="524"/>
      <c r="E42" s="444"/>
      <c r="F42" s="525"/>
      <c r="G42" s="97"/>
      <c r="H42" s="97"/>
      <c r="I42" s="97"/>
      <c r="J42" s="97"/>
      <c r="K42" s="395"/>
      <c r="L42" s="4"/>
    </row>
    <row r="43" spans="1:12" ht="38.25">
      <c r="A43" s="97"/>
      <c r="B43" s="526">
        <v>44104</v>
      </c>
      <c r="C43" s="523" t="s">
        <v>799</v>
      </c>
      <c r="D43" s="97" t="s">
        <v>800</v>
      </c>
      <c r="E43" s="97">
        <v>204873388</v>
      </c>
      <c r="F43" s="387" t="s">
        <v>517</v>
      </c>
      <c r="G43" s="86"/>
      <c r="H43" s="86"/>
      <c r="I43" s="86"/>
      <c r="J43" s="86"/>
      <c r="K43" s="4">
        <v>60000</v>
      </c>
      <c r="L43" s="4">
        <v>60000</v>
      </c>
    </row>
    <row r="44" spans="1:12" ht="38.25">
      <c r="A44" s="97"/>
      <c r="B44" s="526">
        <v>44105</v>
      </c>
      <c r="C44" s="523" t="s">
        <v>799</v>
      </c>
      <c r="D44" s="97" t="s">
        <v>800</v>
      </c>
      <c r="E44" s="97">
        <v>204873388</v>
      </c>
      <c r="F44" s="387" t="s">
        <v>517</v>
      </c>
      <c r="G44" s="86"/>
      <c r="H44" s="86"/>
      <c r="I44" s="86"/>
      <c r="J44" s="86"/>
      <c r="K44" s="395">
        <v>75166.2</v>
      </c>
      <c r="L44" s="395">
        <v>75166.2</v>
      </c>
    </row>
    <row r="45" spans="1:12" ht="38.25">
      <c r="A45" s="97"/>
      <c r="B45" s="528">
        <v>44117</v>
      </c>
      <c r="C45" s="523" t="s">
        <v>799</v>
      </c>
      <c r="D45" s="97" t="s">
        <v>800</v>
      </c>
      <c r="E45" s="97">
        <v>204873388</v>
      </c>
      <c r="F45" s="387" t="s">
        <v>517</v>
      </c>
      <c r="G45" s="86"/>
      <c r="H45" s="86"/>
      <c r="I45" s="86"/>
      <c r="J45" s="86"/>
      <c r="K45" s="4">
        <v>25069.07</v>
      </c>
      <c r="L45" s="395">
        <f>K45</f>
        <v>25069.07</v>
      </c>
    </row>
    <row r="46" spans="1:12" ht="15">
      <c r="A46" s="97"/>
      <c r="B46" s="529"/>
      <c r="C46" s="530"/>
      <c r="D46" s="536"/>
      <c r="E46" s="532"/>
      <c r="F46" s="537"/>
      <c r="G46" s="531"/>
      <c r="H46" s="531"/>
      <c r="I46" s="531"/>
      <c r="J46" s="531"/>
      <c r="K46" s="534"/>
      <c r="L46" s="535">
        <f>SUM(L43:L45)</f>
        <v>160235.27000000002</v>
      </c>
    </row>
    <row r="47" spans="1:12" ht="15">
      <c r="A47" s="97"/>
      <c r="B47" s="442"/>
      <c r="C47" s="443"/>
      <c r="D47" s="524"/>
      <c r="E47" s="444"/>
      <c r="F47" s="525"/>
      <c r="G47" s="97"/>
      <c r="H47" s="97"/>
      <c r="I47" s="97"/>
      <c r="J47" s="97"/>
      <c r="K47" s="395"/>
      <c r="L47" s="4"/>
    </row>
    <row r="48" spans="1:12" ht="30">
      <c r="A48" s="97"/>
      <c r="B48" s="526">
        <v>44098</v>
      </c>
      <c r="C48" s="523" t="s">
        <v>802</v>
      </c>
      <c r="D48" s="387" t="s">
        <v>798</v>
      </c>
      <c r="E48" s="527">
        <v>400052483</v>
      </c>
      <c r="F48" s="387" t="s">
        <v>517</v>
      </c>
      <c r="G48" s="97"/>
      <c r="H48" s="97"/>
      <c r="I48" s="97"/>
      <c r="J48" s="86"/>
      <c r="K48" s="4">
        <v>14400</v>
      </c>
      <c r="L48" s="4">
        <v>14400</v>
      </c>
    </row>
    <row r="49" spans="1:13" ht="15">
      <c r="A49" s="97"/>
      <c r="B49" s="442"/>
      <c r="C49" s="443"/>
      <c r="D49" s="524"/>
      <c r="E49" s="444"/>
      <c r="F49" s="525"/>
      <c r="G49" s="97"/>
      <c r="H49" s="97"/>
      <c r="I49" s="97"/>
      <c r="J49" s="97"/>
      <c r="K49" s="395"/>
      <c r="L49" s="4"/>
    </row>
    <row r="50" spans="1:13" ht="15">
      <c r="A50" s="97">
        <v>20</v>
      </c>
      <c r="B50" s="632"/>
      <c r="C50" s="633"/>
      <c r="D50" s="633"/>
      <c r="E50" s="633"/>
      <c r="F50" s="634"/>
      <c r="G50" s="538"/>
      <c r="H50" s="538"/>
      <c r="I50" s="538"/>
      <c r="J50" s="538"/>
      <c r="K50" s="539"/>
      <c r="L50" s="539">
        <f>SUM(L48:L49)</f>
        <v>14400</v>
      </c>
      <c r="M50" s="86"/>
    </row>
    <row r="51" spans="1:13" ht="30">
      <c r="A51" s="97"/>
      <c r="B51" s="407">
        <v>44079</v>
      </c>
      <c r="C51" s="445" t="s">
        <v>515</v>
      </c>
      <c r="D51" s="97" t="s">
        <v>516</v>
      </c>
      <c r="E51" s="97" t="s">
        <v>627</v>
      </c>
      <c r="F51" s="97" t="s">
        <v>517</v>
      </c>
      <c r="G51" s="86"/>
      <c r="H51" s="86"/>
      <c r="I51" s="86"/>
      <c r="J51" s="86"/>
      <c r="K51" s="4"/>
      <c r="L51" s="395">
        <v>593.98</v>
      </c>
      <c r="M51" s="86"/>
    </row>
    <row r="52" spans="1:13" ht="25.5">
      <c r="A52" s="97">
        <v>22</v>
      </c>
      <c r="B52" s="526">
        <v>44112</v>
      </c>
      <c r="C52" s="523" t="s">
        <v>515</v>
      </c>
      <c r="D52" s="97" t="s">
        <v>516</v>
      </c>
      <c r="E52" s="97" t="s">
        <v>803</v>
      </c>
      <c r="F52" s="86"/>
      <c r="G52" s="86"/>
      <c r="H52" s="86"/>
      <c r="I52" s="86"/>
      <c r="J52" s="86"/>
      <c r="K52" s="395">
        <v>1288.81</v>
      </c>
      <c r="L52" s="395">
        <v>1288.81</v>
      </c>
      <c r="M52" s="86"/>
    </row>
    <row r="53" spans="1:13" ht="25.5">
      <c r="A53" s="97">
        <v>23</v>
      </c>
      <c r="B53" s="526">
        <v>44134</v>
      </c>
      <c r="C53" s="523" t="s">
        <v>515</v>
      </c>
      <c r="D53" s="97" t="s">
        <v>516</v>
      </c>
      <c r="E53" s="97" t="s">
        <v>803</v>
      </c>
      <c r="F53" s="86"/>
      <c r="G53" s="86"/>
      <c r="H53" s="86"/>
      <c r="I53" s="86"/>
      <c r="J53" s="86"/>
      <c r="K53" s="395">
        <v>2541.33</v>
      </c>
      <c r="L53" s="395">
        <f>K53</f>
        <v>2541.33</v>
      </c>
      <c r="M53" s="86"/>
    </row>
    <row r="54" spans="1:13" ht="30">
      <c r="A54" s="97"/>
      <c r="B54" s="528">
        <v>44147</v>
      </c>
      <c r="C54" s="523" t="s">
        <v>515</v>
      </c>
      <c r="D54" s="97" t="s">
        <v>516</v>
      </c>
      <c r="E54" s="97" t="s">
        <v>803</v>
      </c>
      <c r="F54" s="387" t="s">
        <v>517</v>
      </c>
      <c r="G54" s="97"/>
      <c r="H54" s="97"/>
      <c r="I54" s="97"/>
      <c r="J54" s="97"/>
      <c r="K54" s="4"/>
      <c r="L54" s="395">
        <v>137.74</v>
      </c>
      <c r="M54" s="86"/>
    </row>
    <row r="55" spans="1:13" ht="15">
      <c r="A55" s="97"/>
      <c r="B55" s="540"/>
      <c r="C55" s="541"/>
      <c r="D55" s="533"/>
      <c r="E55" s="531"/>
      <c r="F55" s="531"/>
      <c r="G55" s="531"/>
      <c r="H55" s="531"/>
      <c r="I55" s="531"/>
      <c r="J55" s="531"/>
      <c r="K55" s="542"/>
      <c r="L55" s="535">
        <f>SUM(L51:L53)</f>
        <v>4424.12</v>
      </c>
      <c r="M55" s="86"/>
    </row>
    <row r="56" spans="1:13" ht="15">
      <c r="A56" s="97"/>
      <c r="B56" s="311"/>
      <c r="C56" s="284"/>
      <c r="D56" s="86"/>
      <c r="E56" s="86"/>
      <c r="F56" s="86"/>
      <c r="G56" s="86"/>
      <c r="H56" s="86"/>
      <c r="I56" s="86"/>
      <c r="J56" s="86"/>
      <c r="K56" s="4"/>
      <c r="L56" s="4"/>
      <c r="M56" s="86"/>
    </row>
    <row r="57" spans="1:13" ht="15">
      <c r="A57" s="97"/>
      <c r="B57" s="311"/>
      <c r="C57" s="284"/>
      <c r="D57" s="86"/>
      <c r="E57" s="86"/>
      <c r="F57" s="86"/>
      <c r="G57" s="86"/>
      <c r="H57" s="86"/>
      <c r="I57" s="86"/>
      <c r="J57" s="86"/>
      <c r="K57" s="4"/>
      <c r="L57" s="4"/>
      <c r="M57" s="86"/>
    </row>
    <row r="58" spans="1:13" ht="15">
      <c r="A58" s="97"/>
      <c r="B58" s="522"/>
      <c r="C58" s="523"/>
      <c r="D58" s="86"/>
      <c r="E58" s="86"/>
      <c r="F58" s="86"/>
      <c r="G58" s="86"/>
      <c r="H58" s="86"/>
      <c r="I58" s="86"/>
      <c r="J58" s="86"/>
      <c r="K58" s="4"/>
      <c r="L58" s="4"/>
      <c r="M58" s="86"/>
    </row>
    <row r="59" spans="1:13" ht="15">
      <c r="A59" s="86" t="s">
        <v>271</v>
      </c>
      <c r="B59" s="312"/>
      <c r="C59" s="284"/>
      <c r="D59" s="86"/>
      <c r="E59" s="86"/>
      <c r="F59" s="86"/>
      <c r="G59" s="86"/>
      <c r="H59" s="86"/>
      <c r="I59" s="86"/>
      <c r="J59" s="86"/>
      <c r="K59" s="4"/>
      <c r="L59" s="4"/>
      <c r="M59" s="86"/>
    </row>
    <row r="60" spans="1:13" ht="15.75">
      <c r="A60" s="86"/>
      <c r="B60" s="312"/>
      <c r="C60" s="284"/>
      <c r="D60" s="98"/>
      <c r="E60" s="98"/>
      <c r="F60" s="98"/>
      <c r="G60" s="98"/>
      <c r="H60" s="86"/>
      <c r="I60" s="86"/>
      <c r="J60" s="86"/>
      <c r="K60" s="86" t="s">
        <v>441</v>
      </c>
      <c r="L60" s="543">
        <f>L36+L41+L46+L50+L55</f>
        <v>331263.40000000002</v>
      </c>
      <c r="M60" s="86"/>
    </row>
    <row r="61" spans="1:13" ht="15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180"/>
    </row>
    <row r="62" spans="1:13" ht="15">
      <c r="A62" s="208" t="s">
        <v>442</v>
      </c>
      <c r="B62" s="208"/>
      <c r="C62" s="208"/>
      <c r="D62" s="207"/>
      <c r="E62" s="207"/>
      <c r="F62" s="207"/>
      <c r="G62" s="207"/>
      <c r="H62" s="207"/>
      <c r="I62" s="207"/>
      <c r="J62" s="207"/>
      <c r="K62" s="207"/>
      <c r="L62" s="180"/>
    </row>
    <row r="63" spans="1:13" ht="15">
      <c r="A63" s="208" t="s">
        <v>443</v>
      </c>
      <c r="B63" s="208"/>
      <c r="C63" s="208"/>
      <c r="D63" s="207"/>
      <c r="E63" s="207"/>
      <c r="F63" s="207"/>
      <c r="G63" s="207"/>
      <c r="H63" s="207"/>
      <c r="I63" s="207"/>
      <c r="J63" s="207"/>
      <c r="K63" s="207"/>
      <c r="L63" s="180"/>
    </row>
    <row r="64" spans="1:13" ht="15">
      <c r="A64" s="196" t="s">
        <v>444</v>
      </c>
      <c r="B64" s="196"/>
      <c r="C64" s="208"/>
      <c r="D64" s="180"/>
      <c r="E64" s="180"/>
      <c r="F64" s="180"/>
      <c r="G64" s="180"/>
      <c r="H64" s="180"/>
      <c r="I64" s="180"/>
      <c r="J64" s="180"/>
      <c r="K64" s="180"/>
      <c r="L64" s="180"/>
    </row>
    <row r="65" spans="1:12" ht="15">
      <c r="A65" s="196" t="s">
        <v>445</v>
      </c>
      <c r="B65" s="196"/>
      <c r="C65" s="208"/>
      <c r="D65" s="180"/>
      <c r="E65" s="180"/>
      <c r="F65" s="180"/>
      <c r="G65" s="180"/>
      <c r="H65" s="180"/>
      <c r="I65" s="180"/>
      <c r="J65" s="180"/>
      <c r="K65" s="180"/>
      <c r="L65" s="180"/>
    </row>
    <row r="66" spans="1:12" ht="15" customHeight="1">
      <c r="A66" s="631" t="s">
        <v>460</v>
      </c>
      <c r="B66" s="631"/>
      <c r="C66" s="631"/>
      <c r="D66" s="631"/>
      <c r="E66" s="631"/>
      <c r="F66" s="631"/>
      <c r="G66" s="631"/>
      <c r="H66" s="631"/>
      <c r="I66" s="631"/>
      <c r="J66" s="631"/>
      <c r="K66" s="631"/>
      <c r="L66" s="631"/>
    </row>
    <row r="67" spans="1:12" ht="15" customHeight="1">
      <c r="A67" s="631"/>
      <c r="B67" s="631"/>
      <c r="C67" s="631"/>
      <c r="D67" s="631"/>
      <c r="E67" s="631"/>
      <c r="F67" s="631"/>
      <c r="G67" s="631"/>
      <c r="H67" s="631"/>
      <c r="I67" s="631"/>
      <c r="J67" s="631"/>
      <c r="K67" s="631"/>
      <c r="L67" s="631"/>
    </row>
    <row r="68" spans="1:12" ht="12.75" customHeight="1">
      <c r="A68" s="302"/>
      <c r="B68" s="302"/>
      <c r="C68" s="302"/>
      <c r="D68" s="302"/>
      <c r="E68" s="302"/>
      <c r="F68" s="302"/>
      <c r="G68" s="302"/>
      <c r="H68" s="302"/>
      <c r="I68" s="302"/>
      <c r="J68" s="302"/>
      <c r="K68" s="302"/>
      <c r="L68" s="302"/>
    </row>
    <row r="69" spans="1:12" ht="15">
      <c r="A69" s="627" t="s">
        <v>107</v>
      </c>
      <c r="B69" s="627"/>
      <c r="C69" s="627"/>
      <c r="D69" s="285"/>
      <c r="E69" s="286"/>
      <c r="F69" s="286"/>
      <c r="G69" s="285"/>
      <c r="H69" s="285"/>
      <c r="I69" s="285"/>
      <c r="J69" s="285"/>
      <c r="K69" s="285"/>
      <c r="L69" s="180"/>
    </row>
    <row r="70" spans="1:12" ht="15">
      <c r="A70" s="285"/>
      <c r="B70" s="285"/>
      <c r="C70" s="286"/>
      <c r="D70" s="285"/>
      <c r="E70" s="286"/>
      <c r="F70" s="286"/>
      <c r="G70" s="285"/>
      <c r="H70" s="285"/>
      <c r="I70" s="285"/>
      <c r="J70" s="285"/>
      <c r="K70" s="287"/>
      <c r="L70" s="180"/>
    </row>
    <row r="71" spans="1:12" ht="15" customHeight="1">
      <c r="A71" s="285"/>
      <c r="B71" s="285"/>
      <c r="C71" s="286"/>
      <c r="D71" s="628" t="s">
        <v>263</v>
      </c>
      <c r="E71" s="628"/>
      <c r="F71" s="288"/>
      <c r="G71" s="289"/>
      <c r="H71" s="629" t="s">
        <v>446</v>
      </c>
      <c r="I71" s="629"/>
      <c r="J71" s="629"/>
      <c r="K71" s="290"/>
      <c r="L71" s="180"/>
    </row>
    <row r="72" spans="1:12" ht="15">
      <c r="A72" s="285"/>
      <c r="B72" s="285"/>
      <c r="C72" s="286"/>
      <c r="D72" s="285"/>
      <c r="E72" s="286"/>
      <c r="F72" s="286"/>
      <c r="G72" s="285"/>
      <c r="H72" s="630"/>
      <c r="I72" s="630"/>
      <c r="J72" s="630"/>
      <c r="K72" s="290"/>
      <c r="L72" s="180"/>
    </row>
    <row r="73" spans="1:12" ht="15">
      <c r="A73" s="285"/>
      <c r="B73" s="285"/>
      <c r="C73" s="286"/>
      <c r="D73" s="625" t="s">
        <v>139</v>
      </c>
      <c r="E73" s="625"/>
      <c r="F73" s="288"/>
      <c r="G73" s="289"/>
      <c r="H73" s="285"/>
      <c r="I73" s="285"/>
      <c r="J73" s="285"/>
      <c r="K73" s="285"/>
      <c r="L73" s="180"/>
    </row>
  </sheetData>
  <autoFilter ref="A10:M27"/>
  <mergeCells count="8">
    <mergeCell ref="D73:E73"/>
    <mergeCell ref="A2:E2"/>
    <mergeCell ref="L3:M3"/>
    <mergeCell ref="A69:C69"/>
    <mergeCell ref="D71:E71"/>
    <mergeCell ref="H71:J72"/>
    <mergeCell ref="A66:L67"/>
    <mergeCell ref="B50:F50"/>
  </mergeCells>
  <dataValidations count="1">
    <dataValidation type="list" allowBlank="1" showInputMessage="1" showErrorMessage="1" sqref="C11:C49 C51:C60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1" sqref="C21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3" t="s">
        <v>410</v>
      </c>
      <c r="B1" s="75"/>
      <c r="C1" s="635" t="s">
        <v>109</v>
      </c>
      <c r="D1" s="635"/>
    </row>
    <row r="2" spans="1:5">
      <c r="A2" s="73" t="s">
        <v>411</v>
      </c>
      <c r="B2" s="75"/>
      <c r="C2" s="618" t="str">
        <f>'ფორმა N1'!K2</f>
        <v>01/09/2020-31/10/2020</v>
      </c>
      <c r="D2" s="619"/>
    </row>
    <row r="3" spans="1:5">
      <c r="A3" s="75" t="s">
        <v>140</v>
      </c>
      <c r="B3" s="75"/>
      <c r="C3" s="74"/>
      <c r="D3" s="74"/>
    </row>
    <row r="4" spans="1:5">
      <c r="A4" s="73"/>
      <c r="B4" s="75"/>
      <c r="C4" s="74"/>
      <c r="D4" s="74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6"/>
      <c r="D5" s="75"/>
      <c r="E5" s="5"/>
    </row>
    <row r="6" spans="1:5">
      <c r="A6" s="117" t="str">
        <f>'ფორმა N1'!A5</f>
        <v>პ/პ  "თავისუფალი საქართველო"</v>
      </c>
      <c r="B6" s="118"/>
      <c r="C6" s="118"/>
      <c r="D6" s="59"/>
      <c r="E6" s="5"/>
    </row>
    <row r="7" spans="1:5">
      <c r="A7" s="76"/>
      <c r="B7" s="76"/>
      <c r="C7" s="76"/>
      <c r="D7" s="75"/>
      <c r="E7" s="5"/>
    </row>
    <row r="8" spans="1:5" s="6" customFormat="1">
      <c r="A8" s="99"/>
      <c r="B8" s="99"/>
      <c r="C8" s="77"/>
      <c r="D8" s="77"/>
    </row>
    <row r="9" spans="1:5" s="6" customFormat="1" ht="30">
      <c r="A9" s="105" t="s">
        <v>64</v>
      </c>
      <c r="B9" s="78" t="s">
        <v>11</v>
      </c>
      <c r="C9" s="78" t="s">
        <v>10</v>
      </c>
      <c r="D9" s="78" t="s">
        <v>9</v>
      </c>
    </row>
    <row r="10" spans="1:5" s="7" customFormat="1">
      <c r="A10" s="13">
        <v>1</v>
      </c>
      <c r="B10" s="13" t="s">
        <v>108</v>
      </c>
      <c r="C10" s="81">
        <f>SUM(C11,C14,C17,C20:C22)</f>
        <v>0</v>
      </c>
      <c r="D10" s="81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1">
        <f>SUM(C12:C13)</f>
        <v>0</v>
      </c>
      <c r="D11" s="81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1">
        <f>SUM(C15:C16)</f>
        <v>0</v>
      </c>
      <c r="D14" s="81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1">
        <f>SUM(C18:C19)</f>
        <v>0</v>
      </c>
      <c r="D17" s="81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2.75"/>
    <row r="26" spans="1:9">
      <c r="A26" s="68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8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5" t="s">
        <v>139</v>
      </c>
    </row>
    <row r="32" spans="1:9" s="23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412</v>
      </c>
      <c r="B1" s="76"/>
      <c r="C1" s="620" t="s">
        <v>109</v>
      </c>
      <c r="D1" s="620"/>
      <c r="E1" s="90"/>
    </row>
    <row r="2" spans="1:5" s="6" customFormat="1">
      <c r="A2" s="73" t="s">
        <v>409</v>
      </c>
      <c r="B2" s="76"/>
      <c r="C2" s="618" t="str">
        <f>'ფორმა N1'!K2</f>
        <v>01/09/2020-31/10/2020</v>
      </c>
      <c r="D2" s="618"/>
      <c r="E2" s="90"/>
    </row>
    <row r="3" spans="1:5" s="6" customFormat="1">
      <c r="A3" s="75" t="s">
        <v>140</v>
      </c>
      <c r="B3" s="73"/>
      <c r="C3" s="158"/>
      <c r="D3" s="158"/>
      <c r="E3" s="90"/>
    </row>
    <row r="4" spans="1:5" s="6" customFormat="1">
      <c r="A4" s="75"/>
      <c r="B4" s="75"/>
      <c r="C4" s="158"/>
      <c r="D4" s="158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356" t="str">
        <f>'ფორმა N1'!A5</f>
        <v>პ/პ  "თავისუფალი საქართველო"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7"/>
      <c r="B8" s="157"/>
      <c r="C8" s="77"/>
      <c r="D8" s="77"/>
      <c r="E8" s="90"/>
    </row>
    <row r="9" spans="1:5" s="6" customFormat="1" ht="30">
      <c r="A9" s="88" t="s">
        <v>64</v>
      </c>
      <c r="B9" s="88" t="s">
        <v>318</v>
      </c>
      <c r="C9" s="78" t="s">
        <v>10</v>
      </c>
      <c r="D9" s="78" t="s">
        <v>9</v>
      </c>
      <c r="E9" s="90"/>
    </row>
    <row r="10" spans="1:5" s="9" customFormat="1" ht="18">
      <c r="A10" s="97" t="s">
        <v>292</v>
      </c>
      <c r="B10" s="97"/>
      <c r="C10" s="4"/>
      <c r="D10" s="4"/>
      <c r="E10" s="92"/>
    </row>
    <row r="11" spans="1:5" s="10" customFormat="1">
      <c r="A11" s="97" t="s">
        <v>293</v>
      </c>
      <c r="B11" s="97"/>
      <c r="C11" s="4"/>
      <c r="D11" s="4"/>
      <c r="E11" s="93"/>
    </row>
    <row r="12" spans="1:5" s="10" customFormat="1">
      <c r="A12" s="97" t="s">
        <v>294</v>
      </c>
      <c r="B12" s="86"/>
      <c r="C12" s="4"/>
      <c r="D12" s="4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9">
      <c r="A17" s="98"/>
      <c r="B17" s="98" t="s">
        <v>320</v>
      </c>
      <c r="C17" s="85">
        <f>SUM(C10:C16)</f>
        <v>0</v>
      </c>
      <c r="D17" s="85">
        <f>SUM(D10:D16)</f>
        <v>0</v>
      </c>
      <c r="E17" s="95"/>
    </row>
    <row r="18" spans="1:9">
      <c r="A18" s="44"/>
      <c r="B18" s="44"/>
    </row>
    <row r="19" spans="1:9">
      <c r="A19" s="2" t="s">
        <v>374</v>
      </c>
      <c r="E19" s="5"/>
    </row>
    <row r="20" spans="1:9">
      <c r="A20" s="2" t="s">
        <v>376</v>
      </c>
    </row>
    <row r="21" spans="1:9">
      <c r="A21" s="196"/>
    </row>
    <row r="22" spans="1:9">
      <c r="A22" s="196" t="s">
        <v>375</v>
      </c>
    </row>
    <row r="23" spans="1:9" s="23" customFormat="1" ht="12.75"/>
    <row r="24" spans="1:9">
      <c r="A24" s="68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8"/>
      <c r="B27" s="68" t="s">
        <v>401</v>
      </c>
      <c r="D27" s="12"/>
      <c r="E27"/>
      <c r="F27"/>
      <c r="G27"/>
      <c r="H27"/>
      <c r="I27"/>
    </row>
    <row r="28" spans="1:9">
      <c r="B28" s="2" t="s">
        <v>402</v>
      </c>
      <c r="D28" s="12"/>
      <c r="E28"/>
      <c r="F28"/>
      <c r="G28"/>
      <c r="H28"/>
      <c r="I28"/>
    </row>
    <row r="29" spans="1:9" customFormat="1" ht="12.75">
      <c r="A29" s="65"/>
      <c r="B29" s="65" t="s">
        <v>139</v>
      </c>
    </row>
    <row r="30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H27" sqref="H27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3" t="s">
        <v>224</v>
      </c>
      <c r="B1" s="119"/>
      <c r="C1" s="636" t="s">
        <v>198</v>
      </c>
      <c r="D1" s="636"/>
      <c r="E1" s="104"/>
    </row>
    <row r="2" spans="1:5">
      <c r="A2" s="75" t="s">
        <v>140</v>
      </c>
      <c r="B2" s="119"/>
      <c r="C2" s="76"/>
      <c r="D2" s="204" t="str">
        <f>'ფორმა N1'!K2</f>
        <v>01/09/2020-31/10/2020</v>
      </c>
      <c r="E2" s="104"/>
    </row>
    <row r="3" spans="1:5">
      <c r="A3" s="115"/>
      <c r="B3" s="119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7" t="str">
        <f>'ფორმა N1'!A5</f>
        <v>პ/პ  "თავისუფალი საქართველო"</v>
      </c>
      <c r="B5" s="118"/>
      <c r="C5" s="118"/>
      <c r="D5" s="59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0"/>
      <c r="C7" s="121"/>
      <c r="D7" s="121"/>
      <c r="E7" s="104"/>
    </row>
    <row r="8" spans="1:5" ht="45">
      <c r="A8" s="122" t="s">
        <v>113</v>
      </c>
      <c r="B8" s="122" t="s">
        <v>190</v>
      </c>
      <c r="C8" s="122" t="s">
        <v>298</v>
      </c>
      <c r="D8" s="122" t="s">
        <v>252</v>
      </c>
      <c r="E8" s="104"/>
    </row>
    <row r="9" spans="1:5">
      <c r="A9" s="49"/>
      <c r="B9" s="50"/>
      <c r="C9" s="151"/>
      <c r="D9" s="151"/>
      <c r="E9" s="104"/>
    </row>
    <row r="10" spans="1:5">
      <c r="A10" s="51" t="s">
        <v>191</v>
      </c>
      <c r="B10" s="52"/>
      <c r="C10" s="123">
        <f>SUM(C11,C34)</f>
        <v>17615.78</v>
      </c>
      <c r="D10" s="123">
        <f>SUM(D11,D34)</f>
        <v>28980.29999999985</v>
      </c>
      <c r="E10" s="104"/>
    </row>
    <row r="11" spans="1:5">
      <c r="A11" s="53" t="s">
        <v>192</v>
      </c>
      <c r="B11" s="54"/>
      <c r="C11" s="84">
        <f>SUM(C12:C32)</f>
        <v>3707.05</v>
      </c>
      <c r="D11" s="84">
        <f>SUM(D12:D32)</f>
        <v>7937.1699999998509</v>
      </c>
      <c r="E11" s="104"/>
    </row>
    <row r="12" spans="1:5">
      <c r="A12" s="57">
        <v>1110</v>
      </c>
      <c r="B12" s="56" t="s">
        <v>142</v>
      </c>
      <c r="C12" s="8"/>
      <c r="D12" s="8"/>
      <c r="E12" s="104"/>
    </row>
    <row r="13" spans="1:5">
      <c r="A13" s="57">
        <v>1120</v>
      </c>
      <c r="B13" s="56" t="s">
        <v>143</v>
      </c>
      <c r="C13" s="8"/>
      <c r="D13" s="8"/>
      <c r="E13" s="104"/>
    </row>
    <row r="14" spans="1:5">
      <c r="A14" s="57">
        <v>1211</v>
      </c>
      <c r="B14" s="56" t="s">
        <v>144</v>
      </c>
      <c r="C14" s="453">
        <f>'ფორმა N8'!F10</f>
        <v>3386.94</v>
      </c>
      <c r="D14" s="453">
        <f>'ფორმა N8'!I10+'ფორმა N8'!I11</f>
        <v>7616.9099999998507</v>
      </c>
      <c r="E14" s="104"/>
    </row>
    <row r="15" spans="1:5">
      <c r="A15" s="57">
        <v>1212</v>
      </c>
      <c r="B15" s="56" t="s">
        <v>145</v>
      </c>
      <c r="C15" s="8">
        <v>2.06</v>
      </c>
      <c r="D15" s="453">
        <f>'ფორმა N8'!I12</f>
        <v>2.21</v>
      </c>
      <c r="E15" s="104"/>
    </row>
    <row r="16" spans="1:5">
      <c r="A16" s="57">
        <v>1213</v>
      </c>
      <c r="B16" s="56" t="s">
        <v>146</v>
      </c>
      <c r="C16" s="8"/>
      <c r="D16" s="8"/>
      <c r="E16" s="104"/>
    </row>
    <row r="17" spans="1:5">
      <c r="A17" s="57">
        <v>1214</v>
      </c>
      <c r="B17" s="56" t="s">
        <v>147</v>
      </c>
      <c r="C17" s="8"/>
      <c r="D17" s="8"/>
      <c r="E17" s="104"/>
    </row>
    <row r="18" spans="1:5">
      <c r="A18" s="57">
        <v>1215</v>
      </c>
      <c r="B18" s="56" t="s">
        <v>148</v>
      </c>
      <c r="C18" s="8">
        <v>318.05</v>
      </c>
      <c r="D18" s="8">
        <v>318.05</v>
      </c>
      <c r="E18" s="104"/>
    </row>
    <row r="19" spans="1:5">
      <c r="A19" s="57">
        <v>1300</v>
      </c>
      <c r="B19" s="56" t="s">
        <v>149</v>
      </c>
      <c r="C19" s="8"/>
      <c r="D19" s="8"/>
      <c r="E19" s="104"/>
    </row>
    <row r="20" spans="1:5">
      <c r="A20" s="57">
        <v>1410</v>
      </c>
      <c r="B20" s="56" t="s">
        <v>150</v>
      </c>
      <c r="C20" s="8"/>
      <c r="D20" s="8"/>
      <c r="E20" s="104"/>
    </row>
    <row r="21" spans="1:5">
      <c r="A21" s="57">
        <v>1421</v>
      </c>
      <c r="B21" s="56" t="s">
        <v>151</v>
      </c>
      <c r="C21" s="8"/>
      <c r="D21" s="8"/>
      <c r="E21" s="104"/>
    </row>
    <row r="22" spans="1:5">
      <c r="A22" s="57">
        <v>1422</v>
      </c>
      <c r="B22" s="56" t="s">
        <v>152</v>
      </c>
      <c r="C22" s="8"/>
      <c r="D22" s="8"/>
      <c r="E22" s="104"/>
    </row>
    <row r="23" spans="1:5">
      <c r="A23" s="57">
        <v>1423</v>
      </c>
      <c r="B23" s="56" t="s">
        <v>153</v>
      </c>
      <c r="C23" s="8"/>
      <c r="D23" s="8"/>
      <c r="E23" s="104"/>
    </row>
    <row r="24" spans="1:5">
      <c r="A24" s="57">
        <v>1431</v>
      </c>
      <c r="B24" s="56" t="s">
        <v>154</v>
      </c>
      <c r="C24" s="8"/>
      <c r="D24" s="8"/>
      <c r="E24" s="104"/>
    </row>
    <row r="25" spans="1:5">
      <c r="A25" s="57">
        <v>1432</v>
      </c>
      <c r="B25" s="56" t="s">
        <v>155</v>
      </c>
      <c r="C25" s="8"/>
      <c r="D25" s="8"/>
      <c r="E25" s="104"/>
    </row>
    <row r="26" spans="1:5">
      <c r="A26" s="57">
        <v>1433</v>
      </c>
      <c r="B26" s="56" t="s">
        <v>156</v>
      </c>
      <c r="C26" s="8"/>
      <c r="D26" s="8"/>
      <c r="E26" s="104"/>
    </row>
    <row r="27" spans="1:5">
      <c r="A27" s="57">
        <v>1441</v>
      </c>
      <c r="B27" s="56" t="s">
        <v>157</v>
      </c>
      <c r="C27" s="8"/>
      <c r="D27" s="8"/>
      <c r="E27" s="104"/>
    </row>
    <row r="28" spans="1:5">
      <c r="A28" s="57">
        <v>1442</v>
      </c>
      <c r="B28" s="56" t="s">
        <v>158</v>
      </c>
      <c r="C28" s="8"/>
      <c r="D28" s="8"/>
      <c r="E28" s="104"/>
    </row>
    <row r="29" spans="1:5">
      <c r="A29" s="57">
        <v>1443</v>
      </c>
      <c r="B29" s="56" t="s">
        <v>159</v>
      </c>
      <c r="C29" s="8"/>
      <c r="D29" s="8"/>
      <c r="E29" s="104"/>
    </row>
    <row r="30" spans="1:5">
      <c r="A30" s="57">
        <v>1444</v>
      </c>
      <c r="B30" s="56" t="s">
        <v>160</v>
      </c>
      <c r="C30" s="8"/>
      <c r="D30" s="8"/>
      <c r="E30" s="104"/>
    </row>
    <row r="31" spans="1:5">
      <c r="A31" s="57">
        <v>1445</v>
      </c>
      <c r="B31" s="56" t="s">
        <v>161</v>
      </c>
      <c r="C31" s="8"/>
      <c r="D31" s="8"/>
      <c r="E31" s="104"/>
    </row>
    <row r="32" spans="1:5">
      <c r="A32" s="57">
        <v>1446</v>
      </c>
      <c r="B32" s="56" t="s">
        <v>162</v>
      </c>
      <c r="C32" s="8"/>
      <c r="D32" s="8"/>
      <c r="E32" s="104"/>
    </row>
    <row r="33" spans="1:5">
      <c r="A33" s="30"/>
      <c r="E33" s="104"/>
    </row>
    <row r="34" spans="1:5">
      <c r="A34" s="58" t="s">
        <v>193</v>
      </c>
      <c r="B34" s="56"/>
      <c r="C34" s="454">
        <f>SUM(C35:C42)</f>
        <v>13908.73</v>
      </c>
      <c r="D34" s="84">
        <f>SUM(D35:D42)</f>
        <v>21043.129999999997</v>
      </c>
      <c r="E34" s="104"/>
    </row>
    <row r="35" spans="1:5">
      <c r="A35" s="57">
        <v>2110</v>
      </c>
      <c r="B35" s="56" t="s">
        <v>100</v>
      </c>
      <c r="C35" s="8"/>
      <c r="D35" s="8"/>
      <c r="E35" s="104"/>
    </row>
    <row r="36" spans="1:5">
      <c r="A36" s="57">
        <v>2120</v>
      </c>
      <c r="B36" s="56" t="s">
        <v>163</v>
      </c>
      <c r="C36" s="453">
        <v>8414.73</v>
      </c>
      <c r="D36" s="453">
        <f>'ფორმა N9'!J16</f>
        <v>12859.13</v>
      </c>
      <c r="E36" s="104"/>
    </row>
    <row r="37" spans="1:5">
      <c r="A37" s="57">
        <v>2130</v>
      </c>
      <c r="B37" s="56" t="s">
        <v>101</v>
      </c>
      <c r="C37" s="453">
        <f>'ფორმა N9'!C17</f>
        <v>2944</v>
      </c>
      <c r="D37" s="453">
        <f>'ფორმა N9'!J23</f>
        <v>2944</v>
      </c>
      <c r="E37" s="104"/>
    </row>
    <row r="38" spans="1:5">
      <c r="A38" s="57">
        <v>2140</v>
      </c>
      <c r="B38" s="56" t="s">
        <v>381</v>
      </c>
      <c r="C38" s="8"/>
      <c r="D38" s="8"/>
      <c r="E38" s="104"/>
    </row>
    <row r="39" spans="1:5">
      <c r="A39" s="57">
        <v>2150</v>
      </c>
      <c r="B39" s="56" t="s">
        <v>384</v>
      </c>
      <c r="C39" s="8"/>
      <c r="D39" s="8"/>
      <c r="E39" s="104"/>
    </row>
    <row r="40" spans="1:5">
      <c r="A40" s="57">
        <v>2220</v>
      </c>
      <c r="B40" s="56" t="s">
        <v>102</v>
      </c>
      <c r="C40" s="8">
        <v>2550</v>
      </c>
      <c r="D40" s="8">
        <v>5240</v>
      </c>
      <c r="E40" s="104"/>
    </row>
    <row r="41" spans="1:5">
      <c r="A41" s="57">
        <v>2300</v>
      </c>
      <c r="B41" s="56" t="s">
        <v>164</v>
      </c>
      <c r="C41" s="8"/>
      <c r="D41" s="8"/>
      <c r="E41" s="104"/>
    </row>
    <row r="42" spans="1:5">
      <c r="A42" s="57">
        <v>2400</v>
      </c>
      <c r="B42" s="56" t="s">
        <v>165</v>
      </c>
      <c r="C42" s="8"/>
      <c r="D42" s="8"/>
      <c r="E42" s="104"/>
    </row>
    <row r="43" spans="1:5">
      <c r="A43" s="31"/>
      <c r="E43" s="104"/>
    </row>
    <row r="44" spans="1:5">
      <c r="A44" s="55" t="s">
        <v>197</v>
      </c>
      <c r="B44" s="56"/>
      <c r="C44" s="84">
        <f>SUM(C45,C64)</f>
        <v>17615.78</v>
      </c>
      <c r="D44" s="84">
        <f>SUM(D45,D64)</f>
        <v>28980.29999999985</v>
      </c>
      <c r="E44" s="104"/>
    </row>
    <row r="45" spans="1:5">
      <c r="A45" s="58" t="s">
        <v>194</v>
      </c>
      <c r="B45" s="56"/>
      <c r="C45" s="84">
        <f>SUM(C46:C61)</f>
        <v>0</v>
      </c>
      <c r="D45" s="84">
        <f>SUM(D46:D61)</f>
        <v>0</v>
      </c>
      <c r="E45" s="104"/>
    </row>
    <row r="46" spans="1:5">
      <c r="A46" s="57">
        <v>3100</v>
      </c>
      <c r="B46" s="56" t="s">
        <v>166</v>
      </c>
      <c r="C46" s="8"/>
      <c r="D46" s="8"/>
      <c r="E46" s="104"/>
    </row>
    <row r="47" spans="1:5">
      <c r="A47" s="57">
        <v>3210</v>
      </c>
      <c r="B47" s="56" t="s">
        <v>167</v>
      </c>
      <c r="C47" s="8"/>
      <c r="D47" s="8"/>
      <c r="E47" s="104"/>
    </row>
    <row r="48" spans="1:5">
      <c r="A48" s="57">
        <v>3221</v>
      </c>
      <c r="B48" s="56" t="s">
        <v>168</v>
      </c>
      <c r="C48" s="8"/>
      <c r="D48" s="8"/>
      <c r="E48" s="104"/>
    </row>
    <row r="49" spans="1:5">
      <c r="A49" s="57">
        <v>3222</v>
      </c>
      <c r="B49" s="56" t="s">
        <v>169</v>
      </c>
      <c r="C49" s="8"/>
      <c r="D49" s="8"/>
      <c r="E49" s="104"/>
    </row>
    <row r="50" spans="1:5">
      <c r="A50" s="57">
        <v>3223</v>
      </c>
      <c r="B50" s="56" t="s">
        <v>170</v>
      </c>
      <c r="C50" s="8"/>
      <c r="D50" s="8"/>
      <c r="E50" s="104"/>
    </row>
    <row r="51" spans="1:5">
      <c r="A51" s="57">
        <v>3224</v>
      </c>
      <c r="B51" s="56" t="s">
        <v>171</v>
      </c>
      <c r="C51" s="8"/>
      <c r="D51" s="8"/>
      <c r="E51" s="104"/>
    </row>
    <row r="52" spans="1:5">
      <c r="A52" s="57">
        <v>3231</v>
      </c>
      <c r="B52" s="56" t="s">
        <v>172</v>
      </c>
      <c r="C52" s="8"/>
      <c r="D52" s="8"/>
      <c r="E52" s="104"/>
    </row>
    <row r="53" spans="1:5">
      <c r="A53" s="57">
        <v>3232</v>
      </c>
      <c r="B53" s="56" t="s">
        <v>173</v>
      </c>
      <c r="C53" s="8"/>
      <c r="D53" s="8"/>
      <c r="E53" s="104"/>
    </row>
    <row r="54" spans="1:5">
      <c r="A54" s="57">
        <v>3234</v>
      </c>
      <c r="B54" s="56" t="s">
        <v>174</v>
      </c>
      <c r="C54" s="8"/>
      <c r="D54" s="8"/>
      <c r="E54" s="104"/>
    </row>
    <row r="55" spans="1:5" ht="30">
      <c r="A55" s="57">
        <v>3236</v>
      </c>
      <c r="B55" s="56" t="s">
        <v>189</v>
      </c>
      <c r="C55" s="8"/>
      <c r="D55" s="8"/>
      <c r="E55" s="104"/>
    </row>
    <row r="56" spans="1:5" ht="45">
      <c r="A56" s="57">
        <v>3237</v>
      </c>
      <c r="B56" s="56" t="s">
        <v>175</v>
      </c>
      <c r="C56" s="8"/>
      <c r="D56" s="8"/>
      <c r="E56" s="104"/>
    </row>
    <row r="57" spans="1:5">
      <c r="A57" s="57">
        <v>3241</v>
      </c>
      <c r="B57" s="56" t="s">
        <v>176</v>
      </c>
      <c r="C57" s="8"/>
      <c r="D57" s="8"/>
      <c r="E57" s="104"/>
    </row>
    <row r="58" spans="1:5">
      <c r="A58" s="57">
        <v>3242</v>
      </c>
      <c r="B58" s="56" t="s">
        <v>177</v>
      </c>
      <c r="C58" s="8"/>
      <c r="D58" s="8"/>
      <c r="E58" s="104"/>
    </row>
    <row r="59" spans="1:5">
      <c r="A59" s="57">
        <v>3243</v>
      </c>
      <c r="B59" s="56" t="s">
        <v>178</v>
      </c>
      <c r="C59" s="8"/>
      <c r="D59" s="8"/>
      <c r="E59" s="104"/>
    </row>
    <row r="60" spans="1:5">
      <c r="A60" s="57">
        <v>3245</v>
      </c>
      <c r="B60" s="56" t="s">
        <v>179</v>
      </c>
      <c r="C60" s="8"/>
      <c r="D60" s="8"/>
      <c r="E60" s="104"/>
    </row>
    <row r="61" spans="1:5">
      <c r="A61" s="57">
        <v>3246</v>
      </c>
      <c r="B61" s="56" t="s">
        <v>180</v>
      </c>
      <c r="C61" s="8"/>
      <c r="D61" s="8"/>
      <c r="E61" s="104"/>
    </row>
    <row r="62" spans="1:5">
      <c r="A62" s="31"/>
      <c r="E62" s="104"/>
    </row>
    <row r="63" spans="1:5">
      <c r="A63" s="32"/>
      <c r="E63" s="104"/>
    </row>
    <row r="64" spans="1:5">
      <c r="A64" s="58" t="s">
        <v>195</v>
      </c>
      <c r="B64" s="56"/>
      <c r="C64" s="84">
        <f>SUM(C65:C67)</f>
        <v>17615.78</v>
      </c>
      <c r="D64" s="84">
        <f>SUM(D65:D67)</f>
        <v>28980.29999999985</v>
      </c>
      <c r="E64" s="104"/>
    </row>
    <row r="65" spans="1:5">
      <c r="A65" s="57">
        <v>5100</v>
      </c>
      <c r="B65" s="56" t="s">
        <v>250</v>
      </c>
      <c r="C65" s="8"/>
      <c r="D65" s="8"/>
      <c r="E65" s="104"/>
    </row>
    <row r="66" spans="1:5">
      <c r="A66" s="57">
        <v>5220</v>
      </c>
      <c r="B66" s="56" t="s">
        <v>393</v>
      </c>
      <c r="C66" s="8">
        <f>C10</f>
        <v>17615.78</v>
      </c>
      <c r="D66" s="8">
        <f>D10</f>
        <v>28980.29999999985</v>
      </c>
      <c r="E66" s="104"/>
    </row>
    <row r="67" spans="1:5">
      <c r="A67" s="57">
        <v>5230</v>
      </c>
      <c r="B67" s="56" t="s">
        <v>394</v>
      </c>
      <c r="C67" s="8"/>
      <c r="D67" s="8"/>
      <c r="E67" s="104"/>
    </row>
    <row r="68" spans="1:5">
      <c r="A68" s="31"/>
      <c r="E68" s="104"/>
    </row>
    <row r="69" spans="1:5">
      <c r="A69" s="2"/>
      <c r="E69" s="104"/>
    </row>
    <row r="70" spans="1:5">
      <c r="A70" s="55" t="s">
        <v>196</v>
      </c>
      <c r="B70" s="56"/>
      <c r="C70" s="8"/>
      <c r="D70" s="8"/>
      <c r="E70" s="104"/>
    </row>
    <row r="71" spans="1:5" ht="30">
      <c r="A71" s="57">
        <v>1</v>
      </c>
      <c r="B71" s="56" t="s">
        <v>181</v>
      </c>
      <c r="C71" s="8"/>
      <c r="D71" s="8"/>
      <c r="E71" s="104"/>
    </row>
    <row r="72" spans="1:5">
      <c r="A72" s="57">
        <v>2</v>
      </c>
      <c r="B72" s="56" t="s">
        <v>182</v>
      </c>
      <c r="C72" s="8"/>
      <c r="D72" s="8"/>
      <c r="E72" s="104"/>
    </row>
    <row r="73" spans="1:5">
      <c r="A73" s="57">
        <v>3</v>
      </c>
      <c r="B73" s="56" t="s">
        <v>183</v>
      </c>
      <c r="C73" s="8"/>
      <c r="D73" s="8"/>
      <c r="E73" s="104"/>
    </row>
    <row r="74" spans="1:5">
      <c r="A74" s="57">
        <v>4</v>
      </c>
      <c r="B74" s="56" t="s">
        <v>346</v>
      </c>
      <c r="C74" s="8"/>
      <c r="D74" s="8"/>
      <c r="E74" s="104"/>
    </row>
    <row r="75" spans="1:5">
      <c r="A75" s="57">
        <v>5</v>
      </c>
      <c r="B75" s="56" t="s">
        <v>184</v>
      </c>
      <c r="C75" s="8"/>
      <c r="D75" s="8"/>
      <c r="E75" s="104"/>
    </row>
    <row r="76" spans="1:5">
      <c r="A76" s="57">
        <v>6</v>
      </c>
      <c r="B76" s="56" t="s">
        <v>185</v>
      </c>
      <c r="C76" s="8"/>
      <c r="D76" s="8"/>
      <c r="E76" s="104"/>
    </row>
    <row r="77" spans="1:5">
      <c r="A77" s="57">
        <v>7</v>
      </c>
      <c r="B77" s="56" t="s">
        <v>186</v>
      </c>
      <c r="C77" s="8"/>
      <c r="D77" s="8"/>
      <c r="E77" s="104"/>
    </row>
    <row r="78" spans="1:5">
      <c r="A78" s="57">
        <v>8</v>
      </c>
      <c r="B78" s="56" t="s">
        <v>187</v>
      </c>
      <c r="C78" s="8"/>
      <c r="D78" s="8"/>
      <c r="E78" s="104"/>
    </row>
    <row r="79" spans="1:5">
      <c r="A79" s="57">
        <v>9</v>
      </c>
      <c r="B79" s="56" t="s">
        <v>188</v>
      </c>
      <c r="C79" s="8"/>
      <c r="D79" s="8"/>
      <c r="E79" s="104"/>
    </row>
    <row r="83" spans="1:9">
      <c r="A83" s="2"/>
      <c r="B83" s="2"/>
    </row>
    <row r="84" spans="1:9">
      <c r="A84" s="68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401</v>
      </c>
      <c r="D87" s="12"/>
      <c r="E87"/>
      <c r="F87"/>
      <c r="G87"/>
      <c r="H87"/>
      <c r="I87"/>
    </row>
    <row r="88" spans="1:9">
      <c r="A88"/>
      <c r="B88" s="2" t="s">
        <v>402</v>
      </c>
      <c r="D88" s="12"/>
      <c r="E88"/>
      <c r="F88"/>
      <c r="G88"/>
      <c r="H88"/>
      <c r="I88"/>
    </row>
    <row r="89" spans="1:9" customFormat="1" ht="12.75">
      <c r="B89" s="65" t="s">
        <v>139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28"/>
  <sheetViews>
    <sheetView showGridLines="0" view="pageBreakPreview" zoomScale="80" zoomScaleNormal="100" zoomScaleSheetLayoutView="80" workbookViewId="0">
      <selection activeCell="N27" sqref="N27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2" width="9.140625" style="2"/>
    <col min="13" max="14" width="10.28515625" style="2" bestFit="1" customWidth="1"/>
    <col min="15" max="16384" width="9.140625" style="2"/>
  </cols>
  <sheetData>
    <row r="1" spans="1:15">
      <c r="A1" s="73" t="s">
        <v>406</v>
      </c>
      <c r="B1" s="75"/>
      <c r="C1" s="75"/>
      <c r="D1" s="75"/>
      <c r="E1" s="75"/>
      <c r="F1" s="75"/>
      <c r="G1" s="75"/>
      <c r="H1" s="75"/>
      <c r="I1" s="620" t="s">
        <v>109</v>
      </c>
      <c r="J1" s="620"/>
      <c r="K1" s="104"/>
    </row>
    <row r="2" spans="1:15">
      <c r="A2" s="75" t="s">
        <v>140</v>
      </c>
      <c r="B2" s="75"/>
      <c r="C2" s="75"/>
      <c r="D2" s="75"/>
      <c r="E2" s="75"/>
      <c r="F2" s="75"/>
      <c r="G2" s="75"/>
      <c r="H2" s="75"/>
      <c r="I2" s="618" t="str">
        <f>'ფორმა N1'!K2</f>
        <v>01/09/2020-31/10/2020</v>
      </c>
      <c r="J2" s="619"/>
      <c r="K2" s="104"/>
    </row>
    <row r="3" spans="1:15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4"/>
      <c r="G4" s="75"/>
      <c r="H4" s="75"/>
      <c r="I4" s="75"/>
      <c r="J4" s="75"/>
      <c r="K4" s="104"/>
    </row>
    <row r="5" spans="1:15">
      <c r="A5" s="201" t="str">
        <f>'ფორმა N1'!A5</f>
        <v>პ/პ  "თავისუფალი საქართველო"</v>
      </c>
      <c r="B5" s="299"/>
      <c r="C5" s="299"/>
      <c r="D5" s="299"/>
      <c r="E5" s="299"/>
      <c r="F5" s="300"/>
      <c r="G5" s="299"/>
      <c r="H5" s="299"/>
      <c r="I5" s="299"/>
      <c r="J5" s="299"/>
      <c r="K5" s="104"/>
    </row>
    <row r="6" spans="1:15">
      <c r="A6" s="76"/>
      <c r="B6" s="76"/>
      <c r="C6" s="75"/>
      <c r="D6" s="75"/>
      <c r="E6" s="75"/>
      <c r="F6" s="124"/>
      <c r="G6" s="75"/>
      <c r="H6" s="75"/>
      <c r="I6" s="75"/>
      <c r="J6" s="75"/>
      <c r="K6" s="104"/>
    </row>
    <row r="7" spans="1:15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4"/>
    </row>
    <row r="8" spans="1:15" s="27" customFormat="1" ht="45">
      <c r="A8" s="127" t="s">
        <v>64</v>
      </c>
      <c r="B8" s="127" t="s">
        <v>111</v>
      </c>
      <c r="C8" s="128" t="s">
        <v>113</v>
      </c>
      <c r="D8" s="128" t="s">
        <v>270</v>
      </c>
      <c r="E8" s="128" t="s">
        <v>112</v>
      </c>
      <c r="F8" s="126" t="s">
        <v>251</v>
      </c>
      <c r="G8" s="126" t="s">
        <v>289</v>
      </c>
      <c r="H8" s="126" t="s">
        <v>290</v>
      </c>
      <c r="I8" s="126" t="s">
        <v>252</v>
      </c>
      <c r="J8" s="129" t="s">
        <v>114</v>
      </c>
      <c r="K8" s="104"/>
    </row>
    <row r="9" spans="1:15" s="27" customFormat="1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4"/>
    </row>
    <row r="10" spans="1:15" s="27" customFormat="1" ht="30">
      <c r="A10" s="155">
        <v>1</v>
      </c>
      <c r="B10" s="419" t="s">
        <v>502</v>
      </c>
      <c r="C10" s="411" t="s">
        <v>503</v>
      </c>
      <c r="D10" s="412" t="s">
        <v>504</v>
      </c>
      <c r="E10" s="413" t="s">
        <v>505</v>
      </c>
      <c r="F10" s="438">
        <v>3386.94</v>
      </c>
      <c r="G10" s="438">
        <f>'ფორმა N2'!D9+'ფორმა N3'!D9-'ფორმა N8'!G16</f>
        <v>847841</v>
      </c>
      <c r="H10" s="438">
        <f>'ფორმა N5'!D9</f>
        <v>845056.35000000009</v>
      </c>
      <c r="I10" s="438">
        <f>F10+G10-H10</f>
        <v>6171.589999999851</v>
      </c>
      <c r="J10" s="156"/>
      <c r="K10" s="104"/>
      <c r="M10" s="455"/>
      <c r="N10" s="455"/>
      <c r="O10" s="455"/>
    </row>
    <row r="11" spans="1:15" s="27" customFormat="1" ht="30">
      <c r="A11" s="155">
        <v>2</v>
      </c>
      <c r="B11" s="419" t="s">
        <v>502</v>
      </c>
      <c r="C11" s="414" t="s">
        <v>506</v>
      </c>
      <c r="D11" s="415" t="s">
        <v>504</v>
      </c>
      <c r="E11" s="415" t="s">
        <v>507</v>
      </c>
      <c r="F11" s="438">
        <v>224.42</v>
      </c>
      <c r="G11" s="438">
        <v>8450</v>
      </c>
      <c r="H11" s="438">
        <v>7229.1</v>
      </c>
      <c r="I11" s="438">
        <f>F11+G11-H11</f>
        <v>1445.3199999999997</v>
      </c>
      <c r="J11" s="156"/>
      <c r="K11" s="104"/>
    </row>
    <row r="12" spans="1:15" s="27" customFormat="1" ht="30">
      <c r="A12" s="155">
        <v>3</v>
      </c>
      <c r="B12" s="419" t="s">
        <v>502</v>
      </c>
      <c r="C12" s="414" t="s">
        <v>508</v>
      </c>
      <c r="D12" s="415" t="s">
        <v>509</v>
      </c>
      <c r="E12" s="413" t="s">
        <v>505</v>
      </c>
      <c r="F12" s="438">
        <v>2.06</v>
      </c>
      <c r="G12" s="438">
        <v>0.37</v>
      </c>
      <c r="H12" s="438">
        <v>0.22</v>
      </c>
      <c r="I12" s="438">
        <f>F12+G12-H12</f>
        <v>2.21</v>
      </c>
      <c r="J12" s="156"/>
      <c r="K12" s="104"/>
    </row>
    <row r="13" spans="1:15" s="27" customFormat="1" ht="30">
      <c r="A13" s="155">
        <v>4</v>
      </c>
      <c r="B13" s="419" t="s">
        <v>502</v>
      </c>
      <c r="C13" s="414" t="s">
        <v>506</v>
      </c>
      <c r="D13" s="415" t="s">
        <v>509</v>
      </c>
      <c r="E13" s="415" t="s">
        <v>507</v>
      </c>
      <c r="F13" s="156"/>
      <c r="G13" s="156"/>
      <c r="H13" s="156"/>
      <c r="I13" s="156"/>
      <c r="J13" s="156"/>
      <c r="K13" s="104"/>
    </row>
    <row r="14" spans="1:15" s="27" customFormat="1" ht="30">
      <c r="A14" s="155">
        <v>5</v>
      </c>
      <c r="B14" s="419" t="s">
        <v>502</v>
      </c>
      <c r="C14" s="414" t="s">
        <v>508</v>
      </c>
      <c r="D14" s="416" t="s">
        <v>510</v>
      </c>
      <c r="E14" s="413" t="s">
        <v>505</v>
      </c>
      <c r="F14" s="156"/>
      <c r="G14" s="438"/>
      <c r="H14" s="438"/>
      <c r="I14" s="156"/>
      <c r="J14" s="156"/>
      <c r="K14" s="104"/>
    </row>
    <row r="15" spans="1:15" s="27" customFormat="1" ht="30">
      <c r="A15" s="155">
        <v>6</v>
      </c>
      <c r="B15" s="419" t="s">
        <v>502</v>
      </c>
      <c r="C15" s="414" t="s">
        <v>506</v>
      </c>
      <c r="D15" s="416" t="s">
        <v>510</v>
      </c>
      <c r="E15" s="415" t="s">
        <v>507</v>
      </c>
      <c r="F15" s="156"/>
      <c r="G15" s="438"/>
      <c r="H15" s="438"/>
      <c r="I15" s="156"/>
      <c r="J15" s="156"/>
      <c r="K15" s="104"/>
    </row>
    <row r="16" spans="1:15" s="27" customFormat="1" ht="30">
      <c r="A16" s="155">
        <v>7</v>
      </c>
      <c r="B16" s="419" t="s">
        <v>511</v>
      </c>
      <c r="C16" s="414" t="s">
        <v>512</v>
      </c>
      <c r="D16" s="412" t="s">
        <v>504</v>
      </c>
      <c r="E16" s="417">
        <v>42933</v>
      </c>
      <c r="F16" s="438">
        <v>318.05</v>
      </c>
      <c r="G16" s="438"/>
      <c r="H16" s="438"/>
      <c r="I16" s="438">
        <f>F16+G16-H16</f>
        <v>318.05</v>
      </c>
      <c r="J16" s="156"/>
      <c r="K16" s="104"/>
    </row>
    <row r="17" spans="1:11" s="27" customFormat="1" ht="15.75">
      <c r="A17" s="152"/>
      <c r="B17" s="63"/>
      <c r="C17" s="153"/>
      <c r="D17" s="154"/>
      <c r="E17" s="150"/>
      <c r="F17" s="451">
        <f>SUM(F10:F16)</f>
        <v>3931.4700000000003</v>
      </c>
      <c r="G17" s="451">
        <f t="shared" ref="G17:I17" si="0">SUM(G10:G16)</f>
        <v>856291.37</v>
      </c>
      <c r="H17" s="451">
        <f t="shared" si="0"/>
        <v>852285.67</v>
      </c>
      <c r="I17" s="451">
        <f t="shared" si="0"/>
        <v>7937.1699999998509</v>
      </c>
      <c r="J17" s="418"/>
      <c r="K17" s="104"/>
    </row>
    <row r="18" spans="1:11">
      <c r="A18" s="103"/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1">
      <c r="A19" s="103"/>
      <c r="B19" s="211" t="s">
        <v>107</v>
      </c>
      <c r="C19" s="103"/>
      <c r="D19" s="103"/>
      <c r="E19" s="103"/>
      <c r="F19" s="212"/>
      <c r="G19" s="103"/>
      <c r="H19" s="103"/>
      <c r="I19" s="103"/>
      <c r="J19" s="103"/>
    </row>
    <row r="20" spans="1:11">
      <c r="A20" s="103"/>
      <c r="B20" s="103"/>
      <c r="C20" s="251"/>
      <c r="D20" s="103"/>
      <c r="E20" s="103"/>
      <c r="F20" s="251"/>
      <c r="G20" s="252"/>
      <c r="H20" s="252"/>
      <c r="I20" s="100"/>
      <c r="J20" s="100"/>
    </row>
    <row r="21" spans="1:11">
      <c r="A21" s="100"/>
      <c r="B21" s="103"/>
      <c r="C21" s="213" t="s">
        <v>263</v>
      </c>
      <c r="D21" s="213"/>
      <c r="E21" s="103"/>
      <c r="F21" s="103" t="s">
        <v>268</v>
      </c>
      <c r="G21" s="100"/>
      <c r="H21" s="100"/>
      <c r="I21" s="100"/>
      <c r="J21" s="100"/>
    </row>
    <row r="22" spans="1:11">
      <c r="A22" s="100"/>
      <c r="B22" s="103"/>
      <c r="C22" s="214" t="s">
        <v>139</v>
      </c>
      <c r="D22" s="103"/>
      <c r="E22" s="103"/>
      <c r="F22" s="103" t="s">
        <v>264</v>
      </c>
      <c r="G22" s="100"/>
      <c r="H22" s="100"/>
      <c r="I22" s="100"/>
      <c r="J22" s="100"/>
    </row>
    <row r="23" spans="1:11" customFormat="1">
      <c r="A23" s="100"/>
      <c r="B23" s="103"/>
      <c r="C23" s="103"/>
      <c r="D23" s="214"/>
      <c r="E23" s="100"/>
      <c r="F23" s="100"/>
      <c r="G23" s="100"/>
      <c r="H23" s="100"/>
      <c r="I23" s="100"/>
      <c r="J23" s="100"/>
    </row>
    <row r="24" spans="1:11" customFormat="1" ht="12.75">
      <c r="A24" s="100"/>
      <c r="B24" s="100"/>
      <c r="C24" s="100"/>
      <c r="D24" s="100"/>
      <c r="E24" s="100"/>
      <c r="F24" s="100"/>
      <c r="G24" s="100"/>
      <c r="H24" s="100"/>
      <c r="I24" s="100"/>
      <c r="J24" s="100"/>
    </row>
    <row r="25" spans="1:11" customFormat="1" ht="12.75"/>
    <row r="26" spans="1:11" customFormat="1" ht="12.75"/>
    <row r="27" spans="1:11" customFormat="1" ht="12.75"/>
    <row r="28" spans="1:11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7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7 E10 E12 E14"/>
    <dataValidation allowBlank="1" showInputMessage="1" showErrorMessage="1" prompt="თვე/დღე/წელი" sqref="J17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view="pageBreakPreview" zoomScale="80" zoomScaleNormal="100" zoomScaleSheetLayoutView="80" workbookViewId="0">
      <selection activeCell="F26" sqref="F26"/>
    </sheetView>
  </sheetViews>
  <sheetFormatPr defaultRowHeight="15"/>
  <cols>
    <col min="1" max="1" width="12" style="180" customWidth="1"/>
    <col min="2" max="2" width="13.28515625" style="180" customWidth="1"/>
    <col min="3" max="3" width="21.42578125" style="180" customWidth="1"/>
    <col min="4" max="4" width="17.85546875" style="180" customWidth="1"/>
    <col min="5" max="5" width="12.7109375" style="180" customWidth="1"/>
    <col min="6" max="6" width="36.85546875" style="180" customWidth="1"/>
    <col min="7" max="7" width="22.28515625" style="180" customWidth="1"/>
    <col min="8" max="8" width="0.5703125" style="180" customWidth="1"/>
    <col min="9" max="16384" width="9.140625" style="180"/>
  </cols>
  <sheetData>
    <row r="1" spans="1:8">
      <c r="A1" s="73" t="s">
        <v>349</v>
      </c>
      <c r="B1" s="75"/>
      <c r="C1" s="75"/>
      <c r="D1" s="75"/>
      <c r="E1" s="75"/>
      <c r="F1" s="75"/>
      <c r="G1" s="159" t="s">
        <v>109</v>
      </c>
      <c r="H1" s="160"/>
    </row>
    <row r="2" spans="1:8">
      <c r="A2" s="75" t="s">
        <v>140</v>
      </c>
      <c r="B2" s="75"/>
      <c r="C2" s="75"/>
      <c r="D2" s="75"/>
      <c r="E2" s="75"/>
      <c r="F2" s="75"/>
      <c r="G2" s="161" t="str">
        <f>'ფორმა N1'!K2</f>
        <v>01/09/2020-31/10/2020</v>
      </c>
      <c r="H2" s="160"/>
    </row>
    <row r="3" spans="1:8">
      <c r="A3" s="75"/>
      <c r="B3" s="75"/>
      <c r="C3" s="75"/>
      <c r="D3" s="75"/>
      <c r="E3" s="75"/>
      <c r="F3" s="75"/>
      <c r="G3" s="101"/>
      <c r="H3" s="160"/>
    </row>
    <row r="4" spans="1:8">
      <c r="A4" s="76" t="str">
        <f>'[4]ფორმა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01" t="str">
        <f>'ფორმა N1'!A5</f>
        <v>პ/პ  "თავისუფალი საქართველო"</v>
      </c>
      <c r="B5" s="201"/>
      <c r="C5" s="201"/>
      <c r="D5" s="201"/>
      <c r="E5" s="201"/>
      <c r="F5" s="201"/>
      <c r="G5" s="201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2" t="s">
        <v>307</v>
      </c>
      <c r="B8" s="162" t="s">
        <v>141</v>
      </c>
      <c r="C8" s="163" t="s">
        <v>347</v>
      </c>
      <c r="D8" s="163" t="s">
        <v>348</v>
      </c>
      <c r="E8" s="163" t="s">
        <v>270</v>
      </c>
      <c r="F8" s="162" t="s">
        <v>312</v>
      </c>
      <c r="G8" s="163" t="s">
        <v>308</v>
      </c>
      <c r="H8" s="104"/>
    </row>
    <row r="9" spans="1:8">
      <c r="A9" s="164" t="s">
        <v>309</v>
      </c>
      <c r="B9" s="165"/>
      <c r="C9" s="166"/>
      <c r="D9" s="167"/>
      <c r="E9" s="167"/>
      <c r="F9" s="167"/>
      <c r="G9" s="168"/>
      <c r="H9" s="104"/>
    </row>
    <row r="10" spans="1:8">
      <c r="A10" s="165">
        <v>1</v>
      </c>
      <c r="B10" s="422" t="s">
        <v>621</v>
      </c>
      <c r="C10" s="423">
        <v>5000</v>
      </c>
      <c r="D10" s="424">
        <v>5000</v>
      </c>
      <c r="E10" s="424" t="s">
        <v>221</v>
      </c>
      <c r="F10" s="170" t="s">
        <v>481</v>
      </c>
      <c r="G10" s="171">
        <f>IF(ISBLANK(B10),"",G9+C10-D10)</f>
        <v>0</v>
      </c>
      <c r="H10" s="104"/>
    </row>
    <row r="11" spans="1:8">
      <c r="A11" s="165">
        <v>2</v>
      </c>
      <c r="B11" s="422">
        <v>44131</v>
      </c>
      <c r="C11" s="423">
        <v>60000</v>
      </c>
      <c r="D11" s="424">
        <v>60000</v>
      </c>
      <c r="E11" s="424" t="s">
        <v>221</v>
      </c>
      <c r="F11" s="170" t="s">
        <v>819</v>
      </c>
      <c r="G11" s="171">
        <f t="shared" ref="G11:G34" si="0">IF(ISBLANK(B11),"",G10+C11-D11)</f>
        <v>0</v>
      </c>
      <c r="H11" s="104"/>
    </row>
    <row r="12" spans="1:8">
      <c r="A12" s="165">
        <v>3</v>
      </c>
      <c r="B12" s="422">
        <v>44134</v>
      </c>
      <c r="C12" s="423">
        <v>13280</v>
      </c>
      <c r="D12" s="425">
        <v>13280</v>
      </c>
      <c r="E12" s="424" t="s">
        <v>221</v>
      </c>
      <c r="F12" s="170" t="s">
        <v>819</v>
      </c>
      <c r="G12" s="171">
        <f t="shared" si="0"/>
        <v>0</v>
      </c>
      <c r="H12" s="104"/>
    </row>
    <row r="13" spans="1:8" ht="15.75">
      <c r="A13" s="165">
        <v>4</v>
      </c>
      <c r="B13" s="550">
        <v>43901</v>
      </c>
      <c r="C13" s="169">
        <v>25360</v>
      </c>
      <c r="D13" s="170">
        <v>25360</v>
      </c>
      <c r="E13" s="170" t="s">
        <v>221</v>
      </c>
      <c r="F13" s="170" t="s">
        <v>791</v>
      </c>
      <c r="G13" s="171">
        <f t="shared" si="0"/>
        <v>0</v>
      </c>
      <c r="H13" s="104"/>
    </row>
    <row r="14" spans="1:8" ht="15.75">
      <c r="A14" s="165">
        <v>5</v>
      </c>
      <c r="B14" s="550">
        <v>43932</v>
      </c>
      <c r="C14" s="169">
        <v>204480</v>
      </c>
      <c r="D14" s="170">
        <v>204480</v>
      </c>
      <c r="E14" s="170" t="s">
        <v>221</v>
      </c>
      <c r="F14" s="170" t="s">
        <v>791</v>
      </c>
      <c r="G14" s="171">
        <f t="shared" si="0"/>
        <v>0</v>
      </c>
      <c r="H14" s="104"/>
    </row>
    <row r="15" spans="1:8" ht="15.75">
      <c r="A15" s="165">
        <v>6</v>
      </c>
      <c r="B15" s="150"/>
      <c r="C15" s="169"/>
      <c r="D15" s="170"/>
      <c r="E15" s="170"/>
      <c r="F15" s="170"/>
      <c r="G15" s="171" t="str">
        <f t="shared" si="0"/>
        <v/>
      </c>
      <c r="H15" s="104"/>
    </row>
    <row r="16" spans="1:8" ht="15.75">
      <c r="A16" s="165">
        <v>7</v>
      </c>
      <c r="B16" s="150"/>
      <c r="C16" s="169"/>
      <c r="D16" s="170"/>
      <c r="E16" s="170"/>
      <c r="F16" s="170"/>
      <c r="G16" s="171" t="str">
        <f t="shared" si="0"/>
        <v/>
      </c>
      <c r="H16" s="104"/>
    </row>
    <row r="17" spans="1:8" ht="15.75">
      <c r="A17" s="165">
        <v>8</v>
      </c>
      <c r="B17" s="150"/>
      <c r="C17" s="169"/>
      <c r="D17" s="170"/>
      <c r="E17" s="170"/>
      <c r="F17" s="170"/>
      <c r="G17" s="171" t="str">
        <f t="shared" si="0"/>
        <v/>
      </c>
      <c r="H17" s="104"/>
    </row>
    <row r="18" spans="1:8" ht="15.75">
      <c r="A18" s="165">
        <v>9</v>
      </c>
      <c r="B18" s="150"/>
      <c r="C18" s="169"/>
      <c r="D18" s="170"/>
      <c r="E18" s="170"/>
      <c r="F18" s="170"/>
      <c r="G18" s="171" t="str">
        <f t="shared" si="0"/>
        <v/>
      </c>
      <c r="H18" s="104"/>
    </row>
    <row r="19" spans="1:8" ht="15.75">
      <c r="A19" s="165">
        <v>10</v>
      </c>
      <c r="B19" s="150"/>
      <c r="C19" s="169"/>
      <c r="D19" s="170"/>
      <c r="E19" s="170"/>
      <c r="F19" s="170"/>
      <c r="G19" s="171" t="str">
        <f t="shared" si="0"/>
        <v/>
      </c>
      <c r="H19" s="104"/>
    </row>
    <row r="20" spans="1:8" ht="15.75">
      <c r="A20" s="165">
        <v>11</v>
      </c>
      <c r="B20" s="150"/>
      <c r="C20" s="169"/>
      <c r="D20" s="170"/>
      <c r="E20" s="170"/>
      <c r="F20" s="170"/>
      <c r="G20" s="171" t="str">
        <f t="shared" si="0"/>
        <v/>
      </c>
      <c r="H20" s="104"/>
    </row>
    <row r="21" spans="1:8" ht="15.75">
      <c r="A21" s="165">
        <v>12</v>
      </c>
      <c r="B21" s="150"/>
      <c r="C21" s="169"/>
      <c r="D21" s="170"/>
      <c r="E21" s="170"/>
      <c r="F21" s="170"/>
      <c r="G21" s="171" t="str">
        <f t="shared" si="0"/>
        <v/>
      </c>
      <c r="H21" s="104"/>
    </row>
    <row r="22" spans="1:8" ht="15.75">
      <c r="A22" s="165">
        <v>13</v>
      </c>
      <c r="B22" s="150"/>
      <c r="C22" s="169"/>
      <c r="D22" s="170"/>
      <c r="E22" s="170"/>
      <c r="F22" s="170"/>
      <c r="G22" s="171" t="str">
        <f t="shared" si="0"/>
        <v/>
      </c>
      <c r="H22" s="104"/>
    </row>
    <row r="23" spans="1:8" ht="15.75">
      <c r="A23" s="165">
        <v>14</v>
      </c>
      <c r="B23" s="150"/>
      <c r="C23" s="169"/>
      <c r="D23" s="170"/>
      <c r="E23" s="170"/>
      <c r="F23" s="170"/>
      <c r="G23" s="171" t="str">
        <f t="shared" si="0"/>
        <v/>
      </c>
      <c r="H23" s="104"/>
    </row>
    <row r="24" spans="1:8" ht="15.75">
      <c r="A24" s="165">
        <v>15</v>
      </c>
      <c r="B24" s="150"/>
      <c r="C24" s="169"/>
      <c r="D24" s="170"/>
      <c r="E24" s="170"/>
      <c r="F24" s="170"/>
      <c r="G24" s="171" t="str">
        <f t="shared" si="0"/>
        <v/>
      </c>
      <c r="H24" s="104"/>
    </row>
    <row r="25" spans="1:8" ht="15.75">
      <c r="A25" s="165">
        <v>16</v>
      </c>
      <c r="B25" s="150"/>
      <c r="C25" s="169"/>
      <c r="D25" s="170"/>
      <c r="E25" s="170"/>
      <c r="F25" s="170"/>
      <c r="G25" s="171" t="str">
        <f t="shared" si="0"/>
        <v/>
      </c>
      <c r="H25" s="104"/>
    </row>
    <row r="26" spans="1:8" ht="15.75">
      <c r="A26" s="165">
        <v>17</v>
      </c>
      <c r="B26" s="150"/>
      <c r="C26" s="169"/>
      <c r="D26" s="170"/>
      <c r="E26" s="170"/>
      <c r="F26" s="170"/>
      <c r="G26" s="171" t="str">
        <f t="shared" si="0"/>
        <v/>
      </c>
      <c r="H26" s="104"/>
    </row>
    <row r="27" spans="1:8" ht="15.75">
      <c r="A27" s="165">
        <v>18</v>
      </c>
      <c r="B27" s="150"/>
      <c r="C27" s="169"/>
      <c r="D27" s="170"/>
      <c r="E27" s="170"/>
      <c r="F27" s="170"/>
      <c r="G27" s="171" t="str">
        <f t="shared" si="0"/>
        <v/>
      </c>
      <c r="H27" s="104"/>
    </row>
    <row r="28" spans="1:8" ht="15.75">
      <c r="A28" s="165">
        <v>19</v>
      </c>
      <c r="B28" s="150"/>
      <c r="C28" s="169"/>
      <c r="D28" s="170"/>
      <c r="E28" s="170"/>
      <c r="F28" s="170"/>
      <c r="G28" s="171" t="str">
        <f t="shared" si="0"/>
        <v/>
      </c>
      <c r="H28" s="104"/>
    </row>
    <row r="29" spans="1:8" ht="15.75">
      <c r="A29" s="165">
        <v>20</v>
      </c>
      <c r="B29" s="150"/>
      <c r="C29" s="169"/>
      <c r="D29" s="170"/>
      <c r="E29" s="170"/>
      <c r="F29" s="170"/>
      <c r="G29" s="171" t="str">
        <f t="shared" si="0"/>
        <v/>
      </c>
      <c r="H29" s="104"/>
    </row>
    <row r="30" spans="1:8" ht="15.75">
      <c r="A30" s="165">
        <v>21</v>
      </c>
      <c r="B30" s="150"/>
      <c r="C30" s="172"/>
      <c r="D30" s="173"/>
      <c r="E30" s="173"/>
      <c r="F30" s="173"/>
      <c r="G30" s="171" t="str">
        <f t="shared" si="0"/>
        <v/>
      </c>
      <c r="H30" s="104"/>
    </row>
    <row r="31" spans="1:8" ht="15.75">
      <c r="A31" s="165">
        <v>22</v>
      </c>
      <c r="B31" s="150"/>
      <c r="C31" s="172"/>
      <c r="D31" s="173"/>
      <c r="E31" s="173"/>
      <c r="F31" s="173"/>
      <c r="G31" s="171" t="str">
        <f t="shared" si="0"/>
        <v/>
      </c>
      <c r="H31" s="104"/>
    </row>
    <row r="32" spans="1:8" ht="15.75">
      <c r="A32" s="165">
        <v>23</v>
      </c>
      <c r="B32" s="150"/>
      <c r="C32" s="172"/>
      <c r="D32" s="173"/>
      <c r="E32" s="173"/>
      <c r="F32" s="173"/>
      <c r="G32" s="171" t="str">
        <f t="shared" si="0"/>
        <v/>
      </c>
      <c r="H32" s="104"/>
    </row>
    <row r="33" spans="1:10" ht="15.75">
      <c r="A33" s="165">
        <v>24</v>
      </c>
      <c r="B33" s="150"/>
      <c r="C33" s="172"/>
      <c r="D33" s="173"/>
      <c r="E33" s="173"/>
      <c r="F33" s="173"/>
      <c r="G33" s="171" t="str">
        <f t="shared" si="0"/>
        <v/>
      </c>
      <c r="H33" s="104"/>
    </row>
    <row r="34" spans="1:10" ht="15.75">
      <c r="A34" s="165">
        <v>25</v>
      </c>
      <c r="B34" s="150"/>
      <c r="C34" s="172"/>
      <c r="D34" s="173"/>
      <c r="E34" s="173"/>
      <c r="F34" s="173"/>
      <c r="G34" s="171" t="str">
        <f t="shared" si="0"/>
        <v/>
      </c>
      <c r="H34" s="104"/>
    </row>
    <row r="35" spans="1:10" ht="15.75">
      <c r="A35" s="165" t="s">
        <v>273</v>
      </c>
      <c r="B35" s="150"/>
      <c r="C35" s="172">
        <f>SUM(C10:C34)</f>
        <v>308120</v>
      </c>
      <c r="D35" s="172">
        <f>SUM(D10:D34)</f>
        <v>308120</v>
      </c>
      <c r="E35" s="173"/>
      <c r="F35" s="173"/>
      <c r="G35" s="171" t="str">
        <f>IF(ISBLANK(B35),"",#REF!+C35-D35)</f>
        <v/>
      </c>
      <c r="H35" s="104"/>
    </row>
    <row r="36" spans="1:10">
      <c r="A36" s="174" t="s">
        <v>310</v>
      </c>
      <c r="B36" s="175"/>
      <c r="C36" s="176"/>
      <c r="D36" s="177"/>
      <c r="E36" s="177"/>
      <c r="F36" s="178"/>
      <c r="G36" s="179" t="str">
        <f>G35</f>
        <v/>
      </c>
      <c r="H36" s="104"/>
    </row>
    <row r="40" spans="1:10">
      <c r="B40" s="182" t="s">
        <v>107</v>
      </c>
      <c r="F40" s="183"/>
    </row>
    <row r="41" spans="1:10">
      <c r="F41" s="181"/>
      <c r="G41" s="181"/>
      <c r="H41" s="181"/>
      <c r="I41" s="181"/>
      <c r="J41" s="181"/>
    </row>
    <row r="42" spans="1:10">
      <c r="C42" s="184"/>
      <c r="F42" s="184"/>
      <c r="G42" s="185"/>
      <c r="H42" s="181"/>
      <c r="I42" s="181"/>
      <c r="J42" s="181"/>
    </row>
    <row r="43" spans="1:10">
      <c r="A43" s="181"/>
      <c r="C43" s="186" t="s">
        <v>263</v>
      </c>
      <c r="F43" s="187" t="s">
        <v>268</v>
      </c>
      <c r="G43" s="185"/>
      <c r="H43" s="181"/>
      <c r="I43" s="181"/>
      <c r="J43" s="181"/>
    </row>
    <row r="44" spans="1:10">
      <c r="A44" s="181"/>
      <c r="C44" s="188" t="s">
        <v>139</v>
      </c>
      <c r="F44" s="180" t="s">
        <v>264</v>
      </c>
      <c r="G44" s="181"/>
      <c r="H44" s="181"/>
      <c r="I44" s="181"/>
      <c r="J44" s="181"/>
    </row>
    <row r="45" spans="1:10" s="181" customFormat="1">
      <c r="B45" s="180"/>
    </row>
    <row r="46" spans="1:10" s="181" customFormat="1" ht="12.75"/>
    <row r="47" spans="1:10" s="181" customFormat="1" ht="12.75"/>
    <row r="48" spans="1:10" s="181" customFormat="1" ht="12.75"/>
    <row r="49" s="181" customFormat="1" ht="12.75"/>
  </sheetData>
  <dataValidations count="1">
    <dataValidation allowBlank="1" showInputMessage="1" showErrorMessage="1" prompt="თვე/დღე/წელი" sqref="B10:B35"/>
  </dataValidations>
  <printOptions gridLines="1"/>
  <pageMargins left="0.7" right="0.7" top="0.75" bottom="0.75" header="0.3" footer="0.3"/>
  <pageSetup scale="6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Q27" sqref="Q27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299</v>
      </c>
      <c r="B1" s="136"/>
      <c r="C1" s="136"/>
      <c r="D1" s="136"/>
      <c r="E1" s="136"/>
      <c r="F1" s="77"/>
      <c r="G1" s="77"/>
      <c r="H1" s="77"/>
      <c r="I1" s="635" t="s">
        <v>109</v>
      </c>
      <c r="J1" s="635"/>
      <c r="K1" s="142"/>
    </row>
    <row r="2" spans="1:12" s="23" customFormat="1" ht="15">
      <c r="A2" s="104" t="s">
        <v>140</v>
      </c>
      <c r="B2" s="136"/>
      <c r="C2" s="136"/>
      <c r="D2" s="136"/>
      <c r="E2" s="136"/>
      <c r="F2" s="137"/>
      <c r="G2" s="138"/>
      <c r="H2" s="138"/>
      <c r="I2" s="618" t="str">
        <f>'ფორმა N1'!K2</f>
        <v>01/09/2020-31/10/2020</v>
      </c>
      <c r="J2" s="619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4"/>
      <c r="K3" s="142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4"/>
      <c r="J4" s="75"/>
      <c r="K4" s="104"/>
      <c r="L4" s="23"/>
    </row>
    <row r="5" spans="1:12" s="2" customFormat="1" ht="15">
      <c r="A5" s="117" t="str">
        <f>'ფორმა N1'!A5</f>
        <v>პ/პ  "თავისუფალი საქართველო"</v>
      </c>
      <c r="B5" s="118"/>
      <c r="C5" s="118"/>
      <c r="D5" s="118"/>
      <c r="E5" s="118"/>
      <c r="F5" s="59"/>
      <c r="G5" s="59"/>
      <c r="H5" s="59"/>
      <c r="I5" s="130"/>
      <c r="J5" s="59"/>
      <c r="K5" s="104"/>
    </row>
    <row r="6" spans="1:12" s="23" customFormat="1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637" t="s">
        <v>220</v>
      </c>
      <c r="C7" s="637"/>
      <c r="D7" s="637" t="s">
        <v>287</v>
      </c>
      <c r="E7" s="637"/>
      <c r="F7" s="637" t="s">
        <v>288</v>
      </c>
      <c r="G7" s="637"/>
      <c r="H7" s="149" t="s">
        <v>274</v>
      </c>
      <c r="I7" s="637" t="s">
        <v>223</v>
      </c>
      <c r="J7" s="637"/>
      <c r="K7" s="143"/>
    </row>
    <row r="8" spans="1:12" ht="15">
      <c r="A8" s="132" t="s">
        <v>115</v>
      </c>
      <c r="B8" s="133" t="s">
        <v>222</v>
      </c>
      <c r="C8" s="134" t="s">
        <v>221</v>
      </c>
      <c r="D8" s="133" t="s">
        <v>222</v>
      </c>
      <c r="E8" s="134" t="s">
        <v>221</v>
      </c>
      <c r="F8" s="133" t="s">
        <v>222</v>
      </c>
      <c r="G8" s="134" t="s">
        <v>221</v>
      </c>
      <c r="H8" s="134" t="s">
        <v>221</v>
      </c>
      <c r="I8" s="133" t="s">
        <v>222</v>
      </c>
      <c r="J8" s="134" t="s">
        <v>221</v>
      </c>
      <c r="K8" s="143"/>
    </row>
    <row r="9" spans="1:12" ht="15">
      <c r="A9" s="60" t="s">
        <v>116</v>
      </c>
      <c r="B9" s="81">
        <f>SUM(B10,B14,B17)</f>
        <v>0</v>
      </c>
      <c r="C9" s="398">
        <f>SUM(C10,C14,C17)</f>
        <v>11358.73</v>
      </c>
      <c r="D9" s="81">
        <f t="shared" ref="D9:J9" si="0">SUM(D10,D14,D17)</f>
        <v>0</v>
      </c>
      <c r="E9" s="398">
        <f>SUM(E10,E14,E17)</f>
        <v>4444.3999999999996</v>
      </c>
      <c r="F9" s="81">
        <f t="shared" si="0"/>
        <v>0</v>
      </c>
      <c r="G9" s="81">
        <f>SUM(G10,G14,G17)</f>
        <v>0</v>
      </c>
      <c r="H9" s="398">
        <f>SUM(H10,H14,H17)</f>
        <v>0</v>
      </c>
      <c r="I9" s="81">
        <f>SUM(I10,I14,I17)</f>
        <v>0</v>
      </c>
      <c r="J9" s="398">
        <f t="shared" si="0"/>
        <v>15803.13</v>
      </c>
      <c r="K9" s="143"/>
    </row>
    <row r="10" spans="1:12" ht="15">
      <c r="A10" s="61" t="s">
        <v>117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1" t="s">
        <v>121</v>
      </c>
      <c r="B14" s="131">
        <f>SUM(B15:B16)</f>
        <v>0</v>
      </c>
      <c r="C14" s="441">
        <f>SUM(C15:C16)</f>
        <v>8414.73</v>
      </c>
      <c r="D14" s="131">
        <f t="shared" ref="D14:J14" si="2">SUM(D15:D16)</f>
        <v>0</v>
      </c>
      <c r="E14" s="131">
        <f>SUM(E15:E16)</f>
        <v>4444.3999999999996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12859.13</v>
      </c>
      <c r="K14" s="143"/>
    </row>
    <row r="15" spans="1:12" ht="15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>
      <c r="A16" s="61" t="s">
        <v>123</v>
      </c>
      <c r="B16" s="26"/>
      <c r="C16" s="440">
        <v>8414.73</v>
      </c>
      <c r="D16" s="26"/>
      <c r="E16" s="26">
        <f>2204.4+'[2]ფორმა N9'!$E$16</f>
        <v>4444.3999999999996</v>
      </c>
      <c r="F16" s="26"/>
      <c r="G16" s="26"/>
      <c r="H16" s="26"/>
      <c r="I16" s="26"/>
      <c r="J16" s="440">
        <f>C16+E16-H16</f>
        <v>12859.13</v>
      </c>
      <c r="K16" s="143"/>
    </row>
    <row r="17" spans="1:11" ht="15">
      <c r="A17" s="61" t="s">
        <v>124</v>
      </c>
      <c r="B17" s="131">
        <f>SUM(B18:B19,B22,B23)</f>
        <v>0</v>
      </c>
      <c r="C17" s="441">
        <f>SUM(C18:C19,C22,C23)</f>
        <v>2944</v>
      </c>
      <c r="D17" s="131">
        <f t="shared" ref="D17:J17" si="3">SUM(D18:D19,D22,D23)</f>
        <v>0</v>
      </c>
      <c r="E17" s="44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441">
        <f t="shared" si="3"/>
        <v>2944</v>
      </c>
      <c r="K17" s="143"/>
    </row>
    <row r="18" spans="1:11" ht="15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1" t="s">
        <v>126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1" t="s">
        <v>130</v>
      </c>
      <c r="B23" s="26"/>
      <c r="C23" s="440">
        <v>2944</v>
      </c>
      <c r="D23" s="26"/>
      <c r="E23" s="440"/>
      <c r="F23" s="26"/>
      <c r="G23" s="26"/>
      <c r="H23" s="26"/>
      <c r="I23" s="26"/>
      <c r="J23" s="440">
        <f>C23+E23</f>
        <v>2944</v>
      </c>
      <c r="K23" s="143"/>
    </row>
    <row r="24" spans="1:11" ht="15">
      <c r="A24" s="60" t="s">
        <v>131</v>
      </c>
      <c r="B24" s="81">
        <f>SUM(B25:B31)</f>
        <v>0</v>
      </c>
      <c r="C24" s="81">
        <f t="shared" ref="C24:J24" si="5">SUM(C25:C31)</f>
        <v>2550</v>
      </c>
      <c r="D24" s="81">
        <f t="shared" si="5"/>
        <v>0</v>
      </c>
      <c r="E24" s="398">
        <f t="shared" si="5"/>
        <v>2690</v>
      </c>
      <c r="F24" s="398">
        <f t="shared" si="5"/>
        <v>0</v>
      </c>
      <c r="G24" s="398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5240</v>
      </c>
      <c r="K24" s="143"/>
    </row>
    <row r="25" spans="1:11" ht="15">
      <c r="A25" s="61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1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1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1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1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>
      <c r="A30" s="61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1" t="s">
        <v>259</v>
      </c>
      <c r="B31" s="26"/>
      <c r="C31" s="26">
        <v>2550</v>
      </c>
      <c r="D31" s="26"/>
      <c r="E31" s="440">
        <v>2690</v>
      </c>
      <c r="F31" s="440"/>
      <c r="G31" s="440"/>
      <c r="H31" s="26"/>
      <c r="I31" s="26"/>
      <c r="J31" s="440">
        <f>C31+E31-G31-H31</f>
        <v>5240</v>
      </c>
      <c r="K31" s="143"/>
    </row>
    <row r="32" spans="1:11" ht="15">
      <c r="A32" s="60" t="s">
        <v>132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3"/>
    </row>
    <row r="33" spans="1:11" ht="15">
      <c r="A33" s="61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1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1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60" t="s">
        <v>133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3"/>
    </row>
    <row r="37" spans="1:11" ht="15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1" t="s">
        <v>136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1" t="s">
        <v>395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0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263</v>
      </c>
      <c r="F49" s="12" t="s">
        <v>268</v>
      </c>
      <c r="G49" s="71"/>
      <c r="I49"/>
      <c r="J49"/>
    </row>
    <row r="50" spans="1:10" s="2" customFormat="1" ht="15">
      <c r="B50" s="65" t="s">
        <v>139</v>
      </c>
      <c r="F50" s="2" t="s">
        <v>264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0"/>
  <sheetViews>
    <sheetView view="pageBreakPreview" topLeftCell="A10" zoomScale="80" zoomScaleNormal="80" zoomScaleSheetLayoutView="80" workbookViewId="0">
      <selection activeCell="L23" sqref="L23"/>
    </sheetView>
  </sheetViews>
  <sheetFormatPr defaultRowHeight="12.75"/>
  <cols>
    <col min="1" max="1" width="6" style="195" customWidth="1"/>
    <col min="2" max="2" width="21.140625" style="195" customWidth="1"/>
    <col min="3" max="3" width="25.140625" style="195" bestFit="1" customWidth="1"/>
    <col min="4" max="4" width="18.42578125" style="195" customWidth="1"/>
    <col min="5" max="5" width="19.5703125" style="195" customWidth="1"/>
    <col min="6" max="6" width="22" style="195" customWidth="1"/>
    <col min="7" max="7" width="25.28515625" style="195" customWidth="1"/>
    <col min="8" max="8" width="18.28515625" style="195" customWidth="1"/>
    <col min="9" max="9" width="17.140625" style="195" customWidth="1"/>
    <col min="10" max="16384" width="9.140625" style="195"/>
  </cols>
  <sheetData>
    <row r="1" spans="1:9" ht="15">
      <c r="A1" s="189" t="s">
        <v>477</v>
      </c>
      <c r="B1" s="189"/>
      <c r="C1" s="190"/>
      <c r="D1" s="190"/>
      <c r="E1" s="190"/>
      <c r="F1" s="190"/>
      <c r="G1" s="190"/>
      <c r="H1" s="190"/>
      <c r="I1" s="306" t="s">
        <v>109</v>
      </c>
    </row>
    <row r="2" spans="1:9" ht="15">
      <c r="A2" s="146" t="s">
        <v>140</v>
      </c>
      <c r="B2" s="146"/>
      <c r="C2" s="190"/>
      <c r="D2" s="190"/>
      <c r="E2" s="190"/>
      <c r="F2" s="190"/>
      <c r="G2" s="190"/>
      <c r="H2" s="190"/>
      <c r="I2" s="303" t="str">
        <f>'ფორმა N1'!K2</f>
        <v>01/09/2020-31/10/2020</v>
      </c>
    </row>
    <row r="3" spans="1:9" ht="15">
      <c r="A3" s="190"/>
      <c r="B3" s="190"/>
      <c r="C3" s="190"/>
      <c r="D3" s="190"/>
      <c r="E3" s="190"/>
      <c r="F3" s="190"/>
      <c r="G3" s="190"/>
      <c r="H3" s="190"/>
      <c r="I3" s="139"/>
    </row>
    <row r="4" spans="1:9" ht="15">
      <c r="A4" s="113" t="s">
        <v>269</v>
      </c>
      <c r="B4" s="113"/>
      <c r="C4" s="113"/>
      <c r="D4" s="113"/>
      <c r="E4" s="315"/>
      <c r="F4" s="191"/>
      <c r="G4" s="190"/>
      <c r="H4" s="190"/>
      <c r="I4" s="191"/>
    </row>
    <row r="5" spans="1:9" s="320" customFormat="1" ht="15">
      <c r="A5" s="316" t="str">
        <f>'ფორმა N1'!A5</f>
        <v>პ/პ  "თავისუფალი საქართველო"</v>
      </c>
      <c r="B5" s="316"/>
      <c r="C5" s="317"/>
      <c r="D5" s="317"/>
      <c r="E5" s="317"/>
      <c r="F5" s="318"/>
      <c r="G5" s="319"/>
      <c r="H5" s="319"/>
      <c r="I5" s="318"/>
    </row>
    <row r="6" spans="1:9">
      <c r="A6" s="140"/>
      <c r="B6" s="140"/>
      <c r="C6" s="321"/>
      <c r="D6" s="321"/>
      <c r="E6" s="321"/>
      <c r="F6" s="190"/>
      <c r="G6" s="190"/>
      <c r="H6" s="190"/>
      <c r="I6" s="190"/>
    </row>
    <row r="7" spans="1:9" ht="60">
      <c r="A7" s="322" t="s">
        <v>64</v>
      </c>
      <c r="B7" s="322" t="s">
        <v>468</v>
      </c>
      <c r="C7" s="323" t="s">
        <v>469</v>
      </c>
      <c r="D7" s="323" t="s">
        <v>470</v>
      </c>
      <c r="E7" s="323" t="s">
        <v>471</v>
      </c>
      <c r="F7" s="323" t="s">
        <v>358</v>
      </c>
      <c r="G7" s="323" t="s">
        <v>472</v>
      </c>
      <c r="H7" s="323" t="s">
        <v>473</v>
      </c>
      <c r="I7" s="323" t="s">
        <v>474</v>
      </c>
    </row>
    <row r="8" spans="1:9" ht="15">
      <c r="A8" s="322">
        <v>1</v>
      </c>
      <c r="B8" s="322">
        <v>2</v>
      </c>
      <c r="C8" s="322">
        <v>3</v>
      </c>
      <c r="D8" s="323">
        <v>4</v>
      </c>
      <c r="E8" s="322">
        <v>5</v>
      </c>
      <c r="F8" s="323">
        <v>6</v>
      </c>
      <c r="G8" s="322">
        <v>7</v>
      </c>
      <c r="H8" s="323">
        <v>8</v>
      </c>
      <c r="I8" s="323">
        <v>9</v>
      </c>
    </row>
    <row r="9" spans="1:9" ht="30">
      <c r="A9" s="324">
        <v>1</v>
      </c>
      <c r="B9" s="324" t="s">
        <v>530</v>
      </c>
      <c r="C9" s="495" t="s">
        <v>526</v>
      </c>
      <c r="D9" s="325" t="s">
        <v>527</v>
      </c>
      <c r="E9" s="325" t="s">
        <v>528</v>
      </c>
      <c r="F9" s="325">
        <v>25.6</v>
      </c>
      <c r="G9" s="325">
        <v>600</v>
      </c>
      <c r="H9" s="325">
        <v>42001002098</v>
      </c>
      <c r="I9" s="325" t="s">
        <v>529</v>
      </c>
    </row>
    <row r="10" spans="1:9" ht="30">
      <c r="A10" s="324">
        <v>2</v>
      </c>
      <c r="B10" s="324" t="s">
        <v>530</v>
      </c>
      <c r="C10" s="495" t="s">
        <v>531</v>
      </c>
      <c r="D10" s="325" t="s">
        <v>532</v>
      </c>
      <c r="E10" s="325" t="s">
        <v>533</v>
      </c>
      <c r="F10" s="325" t="s">
        <v>534</v>
      </c>
      <c r="G10" s="325">
        <v>400</v>
      </c>
      <c r="H10" s="325">
        <v>29001015172</v>
      </c>
      <c r="I10" s="325" t="s">
        <v>535</v>
      </c>
    </row>
    <row r="11" spans="1:9" ht="15">
      <c r="A11" s="324">
        <v>3</v>
      </c>
      <c r="B11" s="324" t="s">
        <v>530</v>
      </c>
      <c r="C11" s="496" t="s">
        <v>536</v>
      </c>
      <c r="D11" s="463" t="s">
        <v>537</v>
      </c>
      <c r="E11" s="463" t="s">
        <v>538</v>
      </c>
      <c r="F11" s="463" t="s">
        <v>539</v>
      </c>
      <c r="G11" s="463">
        <v>250</v>
      </c>
      <c r="H11" s="463">
        <v>43001006459</v>
      </c>
      <c r="I11" s="463" t="s">
        <v>540</v>
      </c>
    </row>
    <row r="12" spans="1:9" ht="30">
      <c r="A12" s="324">
        <v>4</v>
      </c>
      <c r="B12" s="324" t="s">
        <v>530</v>
      </c>
      <c r="C12" s="495" t="s">
        <v>541</v>
      </c>
      <c r="D12" s="325" t="s">
        <v>542</v>
      </c>
      <c r="E12" s="325" t="s">
        <v>543</v>
      </c>
      <c r="F12" s="325" t="s">
        <v>544</v>
      </c>
      <c r="G12" s="325">
        <v>300</v>
      </c>
      <c r="H12" s="464" t="s">
        <v>545</v>
      </c>
      <c r="I12" s="325" t="s">
        <v>546</v>
      </c>
    </row>
    <row r="13" spans="1:9" ht="30">
      <c r="A13" s="324">
        <v>5</v>
      </c>
      <c r="B13" s="324" t="s">
        <v>530</v>
      </c>
      <c r="C13" s="495" t="s">
        <v>547</v>
      </c>
      <c r="D13" s="325" t="s">
        <v>548</v>
      </c>
      <c r="E13" s="325" t="s">
        <v>549</v>
      </c>
      <c r="F13" s="325" t="s">
        <v>550</v>
      </c>
      <c r="G13" s="325">
        <v>625</v>
      </c>
      <c r="H13" s="325">
        <v>7001041847</v>
      </c>
      <c r="I13" s="325" t="s">
        <v>551</v>
      </c>
    </row>
    <row r="14" spans="1:9" ht="30">
      <c r="A14" s="324">
        <v>6</v>
      </c>
      <c r="B14" s="324" t="s">
        <v>530</v>
      </c>
      <c r="C14" s="495" t="s">
        <v>636</v>
      </c>
      <c r="D14" s="325" t="s">
        <v>637</v>
      </c>
      <c r="E14" s="325" t="s">
        <v>638</v>
      </c>
      <c r="F14" s="325"/>
      <c r="G14" s="325">
        <v>437.5</v>
      </c>
      <c r="H14" s="325">
        <v>47001034793</v>
      </c>
      <c r="I14" s="325" t="s">
        <v>639</v>
      </c>
    </row>
    <row r="15" spans="1:9" ht="45">
      <c r="A15" s="324">
        <v>7</v>
      </c>
      <c r="B15" s="324" t="s">
        <v>530</v>
      </c>
      <c r="C15" s="495" t="s">
        <v>640</v>
      </c>
      <c r="D15" s="325" t="s">
        <v>641</v>
      </c>
      <c r="E15" s="325" t="s">
        <v>642</v>
      </c>
      <c r="F15" s="325"/>
      <c r="G15" s="325">
        <v>500</v>
      </c>
      <c r="H15" s="325">
        <v>406134865</v>
      </c>
      <c r="I15" s="325" t="s">
        <v>643</v>
      </c>
    </row>
    <row r="16" spans="1:9" ht="45">
      <c r="A16" s="324"/>
      <c r="B16" s="324" t="s">
        <v>530</v>
      </c>
      <c r="C16" s="325" t="s">
        <v>805</v>
      </c>
      <c r="D16" s="325" t="s">
        <v>806</v>
      </c>
      <c r="E16" s="325" t="s">
        <v>807</v>
      </c>
      <c r="F16" s="325" t="s">
        <v>808</v>
      </c>
      <c r="G16" s="544">
        <v>1500</v>
      </c>
      <c r="H16" s="464" t="s">
        <v>809</v>
      </c>
      <c r="I16" s="325" t="s">
        <v>810</v>
      </c>
    </row>
    <row r="17" spans="1:9" ht="30">
      <c r="A17" s="324"/>
      <c r="B17" s="324" t="s">
        <v>530</v>
      </c>
      <c r="C17" s="495" t="s">
        <v>811</v>
      </c>
      <c r="D17" s="325" t="s">
        <v>542</v>
      </c>
      <c r="E17" s="325" t="s">
        <v>543</v>
      </c>
      <c r="F17" s="325" t="s">
        <v>544</v>
      </c>
      <c r="G17" s="325">
        <v>300</v>
      </c>
      <c r="H17" s="464" t="s">
        <v>545</v>
      </c>
      <c r="I17" s="325" t="s">
        <v>546</v>
      </c>
    </row>
    <row r="18" spans="1:9" ht="30">
      <c r="A18" s="324"/>
      <c r="B18" s="324" t="s">
        <v>530</v>
      </c>
      <c r="C18" s="325" t="s">
        <v>812</v>
      </c>
      <c r="D18" s="325" t="s">
        <v>548</v>
      </c>
      <c r="E18" s="325" t="s">
        <v>549</v>
      </c>
      <c r="F18" s="325" t="s">
        <v>550</v>
      </c>
      <c r="G18" s="325">
        <v>625</v>
      </c>
      <c r="H18" s="464" t="s">
        <v>813</v>
      </c>
      <c r="I18" s="325" t="s">
        <v>551</v>
      </c>
    </row>
    <row r="19" spans="1:9" ht="30">
      <c r="A19" s="324"/>
      <c r="B19" s="324" t="s">
        <v>530</v>
      </c>
      <c r="C19" s="325" t="s">
        <v>814</v>
      </c>
      <c r="D19" s="325" t="s">
        <v>637</v>
      </c>
      <c r="E19" s="325" t="s">
        <v>638</v>
      </c>
      <c r="F19" s="325"/>
      <c r="G19" s="325">
        <v>437.5</v>
      </c>
      <c r="H19" s="325">
        <v>47001034793</v>
      </c>
      <c r="I19" s="325" t="s">
        <v>639</v>
      </c>
    </row>
    <row r="20" spans="1:9" ht="45">
      <c r="A20" s="324"/>
      <c r="B20" s="324" t="s">
        <v>530</v>
      </c>
      <c r="C20" s="325" t="s">
        <v>640</v>
      </c>
      <c r="D20" s="325" t="s">
        <v>641</v>
      </c>
      <c r="E20" s="325" t="s">
        <v>642</v>
      </c>
      <c r="F20" s="325"/>
      <c r="G20" s="325">
        <v>500</v>
      </c>
      <c r="H20" s="325">
        <v>406134865</v>
      </c>
      <c r="I20" s="325" t="s">
        <v>643</v>
      </c>
    </row>
    <row r="21" spans="1:9" ht="30">
      <c r="A21" s="324"/>
      <c r="B21" s="324" t="s">
        <v>530</v>
      </c>
      <c r="C21" s="325" t="s">
        <v>815</v>
      </c>
      <c r="D21" s="325" t="s">
        <v>527</v>
      </c>
      <c r="E21" s="325" t="s">
        <v>528</v>
      </c>
      <c r="F21" s="325"/>
      <c r="G21" s="325">
        <v>600</v>
      </c>
      <c r="H21" s="325">
        <v>42001002098</v>
      </c>
      <c r="I21" s="325" t="s">
        <v>529</v>
      </c>
    </row>
    <row r="22" spans="1:9" ht="15">
      <c r="A22" s="324"/>
      <c r="B22" s="324" t="s">
        <v>530</v>
      </c>
      <c r="C22" s="545" t="s">
        <v>816</v>
      </c>
      <c r="D22" s="463" t="s">
        <v>537</v>
      </c>
      <c r="E22" s="463" t="s">
        <v>538</v>
      </c>
      <c r="F22" s="463" t="s">
        <v>539</v>
      </c>
      <c r="G22" s="463">
        <v>250</v>
      </c>
      <c r="H22" s="463">
        <v>43001006459</v>
      </c>
      <c r="I22" s="463" t="s">
        <v>540</v>
      </c>
    </row>
    <row r="23" spans="1:9" ht="30">
      <c r="A23" s="324"/>
      <c r="B23" s="324" t="s">
        <v>530</v>
      </c>
      <c r="C23" s="325" t="s">
        <v>817</v>
      </c>
      <c r="D23" s="325" t="s">
        <v>532</v>
      </c>
      <c r="E23" s="325" t="s">
        <v>533</v>
      </c>
      <c r="F23" s="325" t="s">
        <v>534</v>
      </c>
      <c r="G23" s="325">
        <v>400</v>
      </c>
      <c r="H23" s="325">
        <v>29001015172</v>
      </c>
      <c r="I23" s="325" t="s">
        <v>535</v>
      </c>
    </row>
    <row r="24" spans="1:9" ht="45">
      <c r="A24" s="324"/>
      <c r="B24" s="324" t="s">
        <v>530</v>
      </c>
      <c r="C24" s="325" t="s">
        <v>805</v>
      </c>
      <c r="D24" s="325" t="s">
        <v>806</v>
      </c>
      <c r="E24" s="325" t="s">
        <v>807</v>
      </c>
      <c r="F24" s="325" t="s">
        <v>808</v>
      </c>
      <c r="G24" s="544">
        <v>1500</v>
      </c>
      <c r="H24" s="464" t="s">
        <v>809</v>
      </c>
      <c r="I24" s="325" t="s">
        <v>810</v>
      </c>
    </row>
    <row r="25" spans="1:9" ht="15">
      <c r="A25" s="324"/>
      <c r="B25" s="324"/>
      <c r="C25" s="325"/>
      <c r="D25" s="325"/>
      <c r="E25" s="325"/>
      <c r="F25" s="325"/>
      <c r="G25" s="325"/>
      <c r="H25" s="325"/>
      <c r="I25" s="325"/>
    </row>
    <row r="26" spans="1:9" ht="15">
      <c r="A26" s="324" t="s">
        <v>273</v>
      </c>
      <c r="B26" s="324"/>
      <c r="C26" s="325"/>
      <c r="D26" s="325"/>
      <c r="E26" s="325"/>
      <c r="F26" s="325"/>
      <c r="G26" s="546">
        <f>SUM(G9:G24)</f>
        <v>9225</v>
      </c>
      <c r="H26" s="325"/>
      <c r="I26" s="325"/>
    </row>
    <row r="27" spans="1:9">
      <c r="A27" s="326"/>
      <c r="B27" s="326"/>
      <c r="C27" s="192"/>
      <c r="D27" s="192"/>
      <c r="E27" s="192"/>
      <c r="F27" s="192"/>
      <c r="G27" s="192"/>
      <c r="H27" s="192"/>
      <c r="I27" s="192"/>
    </row>
    <row r="28" spans="1:9" ht="15">
      <c r="A28" s="21"/>
      <c r="B28" s="21"/>
      <c r="C28" s="327" t="s">
        <v>107</v>
      </c>
      <c r="D28" s="21"/>
      <c r="E28" s="21"/>
      <c r="F28" s="19"/>
      <c r="G28" s="21"/>
      <c r="H28" s="21"/>
      <c r="I28" s="21"/>
    </row>
    <row r="29" spans="1:9" ht="15">
      <c r="C29" s="21"/>
      <c r="D29" s="638" t="s">
        <v>263</v>
      </c>
      <c r="E29" s="638"/>
      <c r="G29" s="639" t="s">
        <v>475</v>
      </c>
      <c r="H29" s="639"/>
    </row>
    <row r="30" spans="1:9" ht="15">
      <c r="C30" s="21"/>
      <c r="D30" s="21"/>
      <c r="E30" s="21"/>
      <c r="G30" s="640"/>
      <c r="H30" s="640"/>
    </row>
  </sheetData>
  <mergeCells count="2">
    <mergeCell ref="D29:E29"/>
    <mergeCell ref="G29:H30"/>
  </mergeCells>
  <dataValidations count="1">
    <dataValidation type="list" allowBlank="1" showInputMessage="1" showErrorMessage="1" sqref="B9:B26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20" customWidth="1"/>
    <col min="2" max="2" width="14.85546875" style="320" customWidth="1"/>
    <col min="3" max="3" width="21.140625" style="320" customWidth="1"/>
    <col min="4" max="5" width="12.7109375" style="320" customWidth="1"/>
    <col min="6" max="6" width="13.42578125" style="320" bestFit="1" customWidth="1"/>
    <col min="7" max="7" width="15.28515625" style="320" customWidth="1"/>
    <col min="8" max="8" width="23.85546875" style="320" customWidth="1"/>
    <col min="9" max="9" width="12.140625" style="320" bestFit="1" customWidth="1"/>
    <col min="10" max="10" width="19" style="320" customWidth="1"/>
    <col min="11" max="11" width="17.7109375" style="320" customWidth="1"/>
    <col min="12" max="16384" width="9.140625" style="320"/>
  </cols>
  <sheetData>
    <row r="1" spans="1:12" s="195" customFormat="1" ht="15">
      <c r="A1" s="189" t="s">
        <v>300</v>
      </c>
      <c r="B1" s="189"/>
      <c r="C1" s="189"/>
      <c r="D1" s="190"/>
      <c r="E1" s="190"/>
      <c r="F1" s="190"/>
      <c r="G1" s="190"/>
      <c r="H1" s="190"/>
      <c r="I1" s="190"/>
      <c r="J1" s="190"/>
      <c r="K1" s="306" t="s">
        <v>109</v>
      </c>
    </row>
    <row r="2" spans="1:12" s="195" customFormat="1" ht="15">
      <c r="A2" s="146" t="s">
        <v>140</v>
      </c>
      <c r="B2" s="146"/>
      <c r="C2" s="146"/>
      <c r="D2" s="190"/>
      <c r="E2" s="190"/>
      <c r="F2" s="190"/>
      <c r="G2" s="190"/>
      <c r="H2" s="190"/>
      <c r="I2" s="190"/>
      <c r="J2" s="190"/>
      <c r="K2" s="303" t="str">
        <f>'ფორმა N1'!K2</f>
        <v>01/09/2020-31/10/2020</v>
      </c>
    </row>
    <row r="3" spans="1:12" s="195" customFormat="1" ht="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39"/>
      <c r="L3" s="320"/>
    </row>
    <row r="4" spans="1:12" s="195" customFormat="1" ht="15">
      <c r="A4" s="113" t="s">
        <v>269</v>
      </c>
      <c r="B4" s="113"/>
      <c r="C4" s="113"/>
      <c r="D4" s="113"/>
      <c r="E4" s="113"/>
      <c r="F4" s="315"/>
      <c r="G4" s="191"/>
      <c r="H4" s="190"/>
      <c r="I4" s="190"/>
      <c r="J4" s="190"/>
      <c r="K4" s="190"/>
    </row>
    <row r="5" spans="1:12" ht="15">
      <c r="A5" s="316" t="str">
        <f>'ფორმა N1'!A5</f>
        <v>პ/პ  "თავისუფალი საქართველო"</v>
      </c>
      <c r="B5" s="316"/>
      <c r="C5" s="316"/>
      <c r="D5" s="317"/>
      <c r="E5" s="317"/>
      <c r="F5" s="317"/>
      <c r="G5" s="318"/>
      <c r="H5" s="319"/>
      <c r="I5" s="319"/>
      <c r="J5" s="319"/>
      <c r="K5" s="318"/>
    </row>
    <row r="6" spans="1:12" s="195" customFormat="1">
      <c r="A6" s="140"/>
      <c r="B6" s="140"/>
      <c r="C6" s="140"/>
      <c r="D6" s="321"/>
      <c r="E6" s="321"/>
      <c r="F6" s="321"/>
      <c r="G6" s="190"/>
      <c r="H6" s="190"/>
      <c r="I6" s="190"/>
      <c r="J6" s="190"/>
      <c r="K6" s="190"/>
    </row>
    <row r="7" spans="1:12" s="195" customFormat="1" ht="60">
      <c r="A7" s="322" t="s">
        <v>64</v>
      </c>
      <c r="B7" s="322" t="s">
        <v>468</v>
      </c>
      <c r="C7" s="322" t="s">
        <v>243</v>
      </c>
      <c r="D7" s="323" t="s">
        <v>240</v>
      </c>
      <c r="E7" s="323" t="s">
        <v>241</v>
      </c>
      <c r="F7" s="323" t="s">
        <v>334</v>
      </c>
      <c r="G7" s="323" t="s">
        <v>242</v>
      </c>
      <c r="H7" s="323" t="s">
        <v>476</v>
      </c>
      <c r="I7" s="323" t="s">
        <v>239</v>
      </c>
      <c r="J7" s="323" t="s">
        <v>473</v>
      </c>
      <c r="K7" s="323" t="s">
        <v>474</v>
      </c>
    </row>
    <row r="8" spans="1:12" s="195" customFormat="1" ht="15">
      <c r="A8" s="322">
        <v>1</v>
      </c>
      <c r="B8" s="322">
        <v>2</v>
      </c>
      <c r="C8" s="322">
        <v>3</v>
      </c>
      <c r="D8" s="323">
        <v>4</v>
      </c>
      <c r="E8" s="322">
        <v>5</v>
      </c>
      <c r="F8" s="323">
        <v>6</v>
      </c>
      <c r="G8" s="322">
        <v>7</v>
      </c>
      <c r="H8" s="323">
        <v>8</v>
      </c>
      <c r="I8" s="322">
        <v>9</v>
      </c>
      <c r="J8" s="322">
        <v>10</v>
      </c>
      <c r="K8" s="323">
        <v>11</v>
      </c>
    </row>
    <row r="9" spans="1:12" s="195" customFormat="1" ht="15">
      <c r="A9" s="324">
        <v>1</v>
      </c>
      <c r="B9" s="324"/>
      <c r="C9" s="324"/>
      <c r="D9" s="325"/>
      <c r="E9" s="325"/>
      <c r="F9" s="325"/>
      <c r="G9" s="325"/>
      <c r="H9" s="325"/>
      <c r="I9" s="325"/>
      <c r="J9" s="325"/>
      <c r="K9" s="325"/>
    </row>
    <row r="10" spans="1:12" s="195" customFormat="1" ht="15">
      <c r="A10" s="324">
        <v>2</v>
      </c>
      <c r="B10" s="324"/>
      <c r="C10" s="324"/>
      <c r="D10" s="325"/>
      <c r="E10" s="325"/>
      <c r="F10" s="325"/>
      <c r="G10" s="325"/>
      <c r="H10" s="325"/>
      <c r="I10" s="325"/>
      <c r="J10" s="325"/>
      <c r="K10" s="325"/>
    </row>
    <row r="11" spans="1:12" s="195" customFormat="1" ht="15">
      <c r="A11" s="324">
        <v>3</v>
      </c>
      <c r="B11" s="324"/>
      <c r="C11" s="324"/>
      <c r="D11" s="325"/>
      <c r="E11" s="325"/>
      <c r="F11" s="325"/>
      <c r="G11" s="325"/>
      <c r="H11" s="325"/>
      <c r="I11" s="325"/>
      <c r="J11" s="325"/>
      <c r="K11" s="325"/>
    </row>
    <row r="12" spans="1:12" s="195" customFormat="1" ht="15">
      <c r="A12" s="324">
        <v>4</v>
      </c>
      <c r="B12" s="324"/>
      <c r="C12" s="324"/>
      <c r="D12" s="325"/>
      <c r="E12" s="325"/>
      <c r="F12" s="325"/>
      <c r="G12" s="325"/>
      <c r="H12" s="325"/>
      <c r="I12" s="325"/>
      <c r="J12" s="325"/>
      <c r="K12" s="325"/>
    </row>
    <row r="13" spans="1:12" s="195" customFormat="1" ht="15">
      <c r="A13" s="324">
        <v>5</v>
      </c>
      <c r="B13" s="324"/>
      <c r="C13" s="324"/>
      <c r="D13" s="325"/>
      <c r="E13" s="325"/>
      <c r="F13" s="325"/>
      <c r="G13" s="325"/>
      <c r="H13" s="325"/>
      <c r="I13" s="325"/>
      <c r="J13" s="325"/>
      <c r="K13" s="325"/>
    </row>
    <row r="14" spans="1:12" s="195" customFormat="1" ht="15">
      <c r="A14" s="324">
        <v>6</v>
      </c>
      <c r="B14" s="324"/>
      <c r="C14" s="324"/>
      <c r="D14" s="325"/>
      <c r="E14" s="325"/>
      <c r="F14" s="325"/>
      <c r="G14" s="325"/>
      <c r="H14" s="325"/>
      <c r="I14" s="325"/>
      <c r="J14" s="325"/>
      <c r="K14" s="325"/>
    </row>
    <row r="15" spans="1:12" s="195" customFormat="1" ht="15">
      <c r="A15" s="324">
        <v>7</v>
      </c>
      <c r="B15" s="324"/>
      <c r="C15" s="324"/>
      <c r="D15" s="325"/>
      <c r="E15" s="325"/>
      <c r="F15" s="325"/>
      <c r="G15" s="325"/>
      <c r="H15" s="325"/>
      <c r="I15" s="325"/>
      <c r="J15" s="325"/>
      <c r="K15" s="325"/>
    </row>
    <row r="16" spans="1:12" s="195" customFormat="1" ht="15">
      <c r="A16" s="324">
        <v>8</v>
      </c>
      <c r="B16" s="324"/>
      <c r="C16" s="324"/>
      <c r="D16" s="325"/>
      <c r="E16" s="325"/>
      <c r="F16" s="325"/>
      <c r="G16" s="325"/>
      <c r="H16" s="325"/>
      <c r="I16" s="325"/>
      <c r="J16" s="325"/>
      <c r="K16" s="325"/>
    </row>
    <row r="17" spans="1:11" s="195" customFormat="1" ht="15">
      <c r="A17" s="324">
        <v>9</v>
      </c>
      <c r="B17" s="324"/>
      <c r="C17" s="324"/>
      <c r="D17" s="325"/>
      <c r="E17" s="325"/>
      <c r="F17" s="325"/>
      <c r="G17" s="325"/>
      <c r="H17" s="325"/>
      <c r="I17" s="325"/>
      <c r="J17" s="325"/>
      <c r="K17" s="325"/>
    </row>
    <row r="18" spans="1:11" s="195" customFormat="1" ht="15">
      <c r="A18" s="324">
        <v>10</v>
      </c>
      <c r="B18" s="324"/>
      <c r="C18" s="324"/>
      <c r="D18" s="325"/>
      <c r="E18" s="325"/>
      <c r="F18" s="325"/>
      <c r="G18" s="325"/>
      <c r="H18" s="325"/>
      <c r="I18" s="325"/>
      <c r="J18" s="325"/>
      <c r="K18" s="325"/>
    </row>
    <row r="19" spans="1:11" s="195" customFormat="1" ht="15">
      <c r="A19" s="324">
        <v>11</v>
      </c>
      <c r="B19" s="324"/>
      <c r="C19" s="324"/>
      <c r="D19" s="325"/>
      <c r="E19" s="325"/>
      <c r="F19" s="325"/>
      <c r="G19" s="325"/>
      <c r="H19" s="325"/>
      <c r="I19" s="325"/>
      <c r="J19" s="325"/>
      <c r="K19" s="325"/>
    </row>
    <row r="20" spans="1:11" s="195" customFormat="1" ht="15">
      <c r="A20" s="324">
        <v>12</v>
      </c>
      <c r="B20" s="324"/>
      <c r="C20" s="324"/>
      <c r="D20" s="325"/>
      <c r="E20" s="325"/>
      <c r="F20" s="325"/>
      <c r="G20" s="325"/>
      <c r="H20" s="325"/>
      <c r="I20" s="325"/>
      <c r="J20" s="325"/>
      <c r="K20" s="325"/>
    </row>
    <row r="21" spans="1:11" s="195" customFormat="1" ht="15">
      <c r="A21" s="324">
        <v>13</v>
      </c>
      <c r="B21" s="324"/>
      <c r="C21" s="324"/>
      <c r="D21" s="325"/>
      <c r="E21" s="325"/>
      <c r="F21" s="325"/>
      <c r="G21" s="325"/>
      <c r="H21" s="325"/>
      <c r="I21" s="325"/>
      <c r="J21" s="325"/>
      <c r="K21" s="325"/>
    </row>
    <row r="22" spans="1:11" s="195" customFormat="1" ht="15">
      <c r="A22" s="324">
        <v>14</v>
      </c>
      <c r="B22" s="324"/>
      <c r="C22" s="324"/>
      <c r="D22" s="325"/>
      <c r="E22" s="325"/>
      <c r="F22" s="325"/>
      <c r="G22" s="325"/>
      <c r="H22" s="325"/>
      <c r="I22" s="325"/>
      <c r="J22" s="325"/>
      <c r="K22" s="325"/>
    </row>
    <row r="23" spans="1:11" s="195" customFormat="1" ht="15">
      <c r="A23" s="324">
        <v>15</v>
      </c>
      <c r="B23" s="324"/>
      <c r="C23" s="324"/>
      <c r="D23" s="325"/>
      <c r="E23" s="325"/>
      <c r="F23" s="325"/>
      <c r="G23" s="325"/>
      <c r="H23" s="325"/>
      <c r="I23" s="325"/>
      <c r="J23" s="325"/>
      <c r="K23" s="325"/>
    </row>
    <row r="24" spans="1:11" s="195" customFormat="1" ht="15">
      <c r="A24" s="324">
        <v>16</v>
      </c>
      <c r="B24" s="324"/>
      <c r="C24" s="324"/>
      <c r="D24" s="325"/>
      <c r="E24" s="325"/>
      <c r="F24" s="325"/>
      <c r="G24" s="325"/>
      <c r="H24" s="325"/>
      <c r="I24" s="325"/>
      <c r="J24" s="325"/>
      <c r="K24" s="325"/>
    </row>
    <row r="25" spans="1:11" s="195" customFormat="1" ht="15">
      <c r="A25" s="324">
        <v>17</v>
      </c>
      <c r="B25" s="324"/>
      <c r="C25" s="324"/>
      <c r="D25" s="325"/>
      <c r="E25" s="325"/>
      <c r="F25" s="325"/>
      <c r="G25" s="325"/>
      <c r="H25" s="325"/>
      <c r="I25" s="325"/>
      <c r="J25" s="325"/>
      <c r="K25" s="325"/>
    </row>
    <row r="26" spans="1:11" s="195" customFormat="1" ht="15">
      <c r="A26" s="324">
        <v>18</v>
      </c>
      <c r="B26" s="324"/>
      <c r="C26" s="324"/>
      <c r="D26" s="325"/>
      <c r="E26" s="325"/>
      <c r="F26" s="325"/>
      <c r="G26" s="325"/>
      <c r="H26" s="325"/>
      <c r="I26" s="325"/>
      <c r="J26" s="325"/>
      <c r="K26" s="325"/>
    </row>
    <row r="27" spans="1:11" s="195" customFormat="1" ht="15">
      <c r="A27" s="324" t="s">
        <v>273</v>
      </c>
      <c r="B27" s="324"/>
      <c r="C27" s="324"/>
      <c r="D27" s="325"/>
      <c r="E27" s="325"/>
      <c r="F27" s="325"/>
      <c r="G27" s="325"/>
      <c r="H27" s="325"/>
      <c r="I27" s="325"/>
      <c r="J27" s="325"/>
      <c r="K27" s="325"/>
    </row>
    <row r="28" spans="1:11">
      <c r="A28" s="328"/>
      <c r="B28" s="328"/>
      <c r="C28" s="328"/>
      <c r="D28" s="328"/>
      <c r="E28" s="328"/>
      <c r="F28" s="328"/>
      <c r="G28" s="328"/>
      <c r="H28" s="328"/>
      <c r="I28" s="328"/>
      <c r="J28" s="328"/>
      <c r="K28" s="328"/>
    </row>
    <row r="29" spans="1:11">
      <c r="A29" s="328"/>
      <c r="B29" s="328"/>
      <c r="C29" s="328"/>
      <c r="D29" s="328"/>
      <c r="E29" s="328"/>
      <c r="F29" s="328"/>
      <c r="G29" s="328"/>
      <c r="H29" s="328"/>
      <c r="I29" s="328"/>
      <c r="J29" s="328"/>
      <c r="K29" s="328"/>
    </row>
    <row r="30" spans="1:11">
      <c r="A30" s="329"/>
      <c r="B30" s="329"/>
      <c r="C30" s="329"/>
      <c r="D30" s="328"/>
      <c r="E30" s="328"/>
      <c r="F30" s="328"/>
      <c r="G30" s="328"/>
      <c r="H30" s="328"/>
      <c r="I30" s="328"/>
      <c r="J30" s="328"/>
      <c r="K30" s="328"/>
    </row>
    <row r="31" spans="1:11" ht="15">
      <c r="A31" s="330"/>
      <c r="B31" s="330"/>
      <c r="C31" s="330"/>
      <c r="D31" s="331" t="s">
        <v>107</v>
      </c>
      <c r="E31" s="330"/>
      <c r="F31" s="330"/>
      <c r="G31" s="332"/>
      <c r="H31" s="330"/>
      <c r="I31" s="330"/>
      <c r="J31" s="330"/>
      <c r="K31" s="330"/>
    </row>
    <row r="32" spans="1:11" ht="15">
      <c r="A32" s="330"/>
      <c r="B32" s="330"/>
      <c r="C32" s="330"/>
      <c r="D32" s="330"/>
      <c r="E32" s="333"/>
      <c r="F32" s="330"/>
      <c r="H32" s="333"/>
      <c r="I32" s="333"/>
      <c r="J32" s="334"/>
    </row>
    <row r="33" spans="4:9" ht="15">
      <c r="D33" s="330"/>
      <c r="E33" s="335" t="s">
        <v>263</v>
      </c>
      <c r="F33" s="330"/>
      <c r="H33" s="336" t="s">
        <v>268</v>
      </c>
      <c r="I33" s="336"/>
    </row>
    <row r="34" spans="4:9" ht="15">
      <c r="D34" s="330"/>
      <c r="E34" s="337" t="s">
        <v>139</v>
      </c>
      <c r="F34" s="330"/>
      <c r="H34" s="330" t="s">
        <v>264</v>
      </c>
      <c r="I34" s="330"/>
    </row>
    <row r="35" spans="4:9" ht="15">
      <c r="D35" s="330"/>
      <c r="E35" s="337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81" customWidth="1"/>
    <col min="2" max="2" width="21.5703125" style="181" customWidth="1"/>
    <col min="3" max="3" width="19.140625" style="181" customWidth="1"/>
    <col min="4" max="4" width="23.7109375" style="181" customWidth="1"/>
    <col min="5" max="6" width="16.5703125" style="181" bestFit="1" customWidth="1"/>
    <col min="7" max="7" width="17" style="181" customWidth="1"/>
    <col min="8" max="8" width="19" style="181" customWidth="1"/>
    <col min="9" max="9" width="24.42578125" style="181" customWidth="1"/>
    <col min="10" max="16384" width="9.140625" style="181"/>
  </cols>
  <sheetData>
    <row r="1" spans="1:13" customFormat="1" ht="15">
      <c r="A1" s="135" t="s">
        <v>413</v>
      </c>
      <c r="B1" s="136"/>
      <c r="C1" s="136"/>
      <c r="D1" s="136"/>
      <c r="E1" s="136"/>
      <c r="F1" s="136"/>
      <c r="G1" s="136"/>
      <c r="H1" s="142"/>
      <c r="I1" s="77" t="s">
        <v>109</v>
      </c>
    </row>
    <row r="2" spans="1:13" customFormat="1" ht="15">
      <c r="A2" s="104" t="s">
        <v>140</v>
      </c>
      <c r="B2" s="136"/>
      <c r="C2" s="136"/>
      <c r="D2" s="136"/>
      <c r="E2" s="136"/>
      <c r="F2" s="136"/>
      <c r="G2" s="136"/>
      <c r="H2" s="142"/>
      <c r="I2" s="200" t="str">
        <f>'ფორმა N1'!K2</f>
        <v>01/09/2020-31/10/2020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81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6"/>
      <c r="E4" s="136"/>
      <c r="F4" s="136"/>
      <c r="G4" s="136"/>
      <c r="H4" s="136"/>
      <c r="I4" s="144"/>
    </row>
    <row r="5" spans="1:13" ht="15">
      <c r="A5" s="201" t="str">
        <f>'ფორმა N1'!A5</f>
        <v>პ/პ  "თავისუფალი საქართველო"</v>
      </c>
      <c r="B5" s="79"/>
      <c r="C5" s="79"/>
      <c r="D5" s="203"/>
      <c r="E5" s="203"/>
      <c r="F5" s="203"/>
      <c r="G5" s="203"/>
      <c r="H5" s="203"/>
      <c r="I5" s="202"/>
    </row>
    <row r="6" spans="1:13" customFormat="1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>
      <c r="A7" s="145" t="s">
        <v>64</v>
      </c>
      <c r="B7" s="134" t="s">
        <v>359</v>
      </c>
      <c r="C7" s="134" t="s">
        <v>360</v>
      </c>
      <c r="D7" s="134" t="s">
        <v>365</v>
      </c>
      <c r="E7" s="134" t="s">
        <v>366</v>
      </c>
      <c r="F7" s="134" t="s">
        <v>361</v>
      </c>
      <c r="G7" s="134" t="s">
        <v>362</v>
      </c>
      <c r="H7" s="134" t="s">
        <v>373</v>
      </c>
      <c r="I7" s="134" t="s">
        <v>363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6">
        <v>1</v>
      </c>
      <c r="B9" s="26"/>
      <c r="C9" s="26"/>
      <c r="D9" s="26"/>
      <c r="E9" s="26"/>
      <c r="F9" s="199"/>
      <c r="G9" s="199"/>
      <c r="H9" s="199"/>
      <c r="I9" s="26"/>
    </row>
    <row r="10" spans="1:13" customFormat="1" ht="15">
      <c r="A10" s="66">
        <v>2</v>
      </c>
      <c r="B10" s="26"/>
      <c r="C10" s="26"/>
      <c r="D10" s="26"/>
      <c r="E10" s="26"/>
      <c r="F10" s="199"/>
      <c r="G10" s="199"/>
      <c r="H10" s="199"/>
      <c r="I10" s="26"/>
    </row>
    <row r="11" spans="1:13" customFormat="1" ht="15">
      <c r="A11" s="66">
        <v>3</v>
      </c>
      <c r="B11" s="26"/>
      <c r="C11" s="26"/>
      <c r="D11" s="26"/>
      <c r="E11" s="26"/>
      <c r="F11" s="199"/>
      <c r="G11" s="199"/>
      <c r="H11" s="199"/>
      <c r="I11" s="26"/>
    </row>
    <row r="12" spans="1:13" customFormat="1" ht="15">
      <c r="A12" s="66">
        <v>4</v>
      </c>
      <c r="B12" s="26"/>
      <c r="C12" s="26"/>
      <c r="D12" s="26"/>
      <c r="E12" s="26"/>
      <c r="F12" s="199"/>
      <c r="G12" s="199"/>
      <c r="H12" s="199"/>
      <c r="I12" s="26"/>
    </row>
    <row r="13" spans="1:13" customFormat="1" ht="15">
      <c r="A13" s="66">
        <v>5</v>
      </c>
      <c r="B13" s="26"/>
      <c r="C13" s="26"/>
      <c r="D13" s="26"/>
      <c r="E13" s="26"/>
      <c r="F13" s="199"/>
      <c r="G13" s="199"/>
      <c r="H13" s="199"/>
      <c r="I13" s="26"/>
    </row>
    <row r="14" spans="1:13" customFormat="1" ht="15">
      <c r="A14" s="66">
        <v>6</v>
      </c>
      <c r="B14" s="26"/>
      <c r="C14" s="26"/>
      <c r="D14" s="26"/>
      <c r="E14" s="26"/>
      <c r="F14" s="199"/>
      <c r="G14" s="199"/>
      <c r="H14" s="199"/>
      <c r="I14" s="26"/>
    </row>
    <row r="15" spans="1:13" customFormat="1" ht="15">
      <c r="A15" s="66">
        <v>7</v>
      </c>
      <c r="B15" s="26"/>
      <c r="C15" s="26"/>
      <c r="D15" s="26"/>
      <c r="E15" s="26"/>
      <c r="F15" s="199"/>
      <c r="G15" s="199"/>
      <c r="H15" s="199"/>
      <c r="I15" s="26"/>
    </row>
    <row r="16" spans="1:13" customFormat="1" ht="15">
      <c r="A16" s="66">
        <v>8</v>
      </c>
      <c r="B16" s="26"/>
      <c r="C16" s="26"/>
      <c r="D16" s="26"/>
      <c r="E16" s="26"/>
      <c r="F16" s="199"/>
      <c r="G16" s="199"/>
      <c r="H16" s="199"/>
      <c r="I16" s="26"/>
    </row>
    <row r="17" spans="1:9" customFormat="1" ht="15">
      <c r="A17" s="66">
        <v>9</v>
      </c>
      <c r="B17" s="26"/>
      <c r="C17" s="26"/>
      <c r="D17" s="26"/>
      <c r="E17" s="26"/>
      <c r="F17" s="199"/>
      <c r="G17" s="199"/>
      <c r="H17" s="199"/>
      <c r="I17" s="26"/>
    </row>
    <row r="18" spans="1:9" customFormat="1" ht="15">
      <c r="A18" s="66">
        <v>10</v>
      </c>
      <c r="B18" s="26"/>
      <c r="C18" s="26"/>
      <c r="D18" s="26"/>
      <c r="E18" s="26"/>
      <c r="F18" s="199"/>
      <c r="G18" s="199"/>
      <c r="H18" s="199"/>
      <c r="I18" s="26"/>
    </row>
    <row r="19" spans="1:9" customFormat="1" ht="15">
      <c r="A19" s="66">
        <v>11</v>
      </c>
      <c r="B19" s="26"/>
      <c r="C19" s="26"/>
      <c r="D19" s="26"/>
      <c r="E19" s="26"/>
      <c r="F19" s="199"/>
      <c r="G19" s="199"/>
      <c r="H19" s="199"/>
      <c r="I19" s="26"/>
    </row>
    <row r="20" spans="1:9" customFormat="1" ht="15">
      <c r="A20" s="66">
        <v>12</v>
      </c>
      <c r="B20" s="26"/>
      <c r="C20" s="26"/>
      <c r="D20" s="26"/>
      <c r="E20" s="26"/>
      <c r="F20" s="199"/>
      <c r="G20" s="199"/>
      <c r="H20" s="199"/>
      <c r="I20" s="26"/>
    </row>
    <row r="21" spans="1:9" customFormat="1" ht="15">
      <c r="A21" s="66">
        <v>13</v>
      </c>
      <c r="B21" s="26"/>
      <c r="C21" s="26"/>
      <c r="D21" s="26"/>
      <c r="E21" s="26"/>
      <c r="F21" s="199"/>
      <c r="G21" s="199"/>
      <c r="H21" s="199"/>
      <c r="I21" s="26"/>
    </row>
    <row r="22" spans="1:9" customFormat="1" ht="15">
      <c r="A22" s="66">
        <v>14</v>
      </c>
      <c r="B22" s="26"/>
      <c r="C22" s="26"/>
      <c r="D22" s="26"/>
      <c r="E22" s="26"/>
      <c r="F22" s="199"/>
      <c r="G22" s="199"/>
      <c r="H22" s="199"/>
      <c r="I22" s="26"/>
    </row>
    <row r="23" spans="1:9" customFormat="1" ht="15">
      <c r="A23" s="66">
        <v>15</v>
      </c>
      <c r="B23" s="26"/>
      <c r="C23" s="26"/>
      <c r="D23" s="26"/>
      <c r="E23" s="26"/>
      <c r="F23" s="199"/>
      <c r="G23" s="199"/>
      <c r="H23" s="199"/>
      <c r="I23" s="26"/>
    </row>
    <row r="24" spans="1:9" customFormat="1" ht="15">
      <c r="A24" s="66">
        <v>16</v>
      </c>
      <c r="B24" s="26"/>
      <c r="C24" s="26"/>
      <c r="D24" s="26"/>
      <c r="E24" s="26"/>
      <c r="F24" s="199"/>
      <c r="G24" s="199"/>
      <c r="H24" s="199"/>
      <c r="I24" s="26"/>
    </row>
    <row r="25" spans="1:9" customFormat="1" ht="15">
      <c r="A25" s="66">
        <v>17</v>
      </c>
      <c r="B25" s="26"/>
      <c r="C25" s="26"/>
      <c r="D25" s="26"/>
      <c r="E25" s="26"/>
      <c r="F25" s="199"/>
      <c r="G25" s="199"/>
      <c r="H25" s="199"/>
      <c r="I25" s="26"/>
    </row>
    <row r="26" spans="1:9" customFormat="1" ht="15">
      <c r="A26" s="66">
        <v>18</v>
      </c>
      <c r="B26" s="26"/>
      <c r="C26" s="26"/>
      <c r="D26" s="26"/>
      <c r="E26" s="26"/>
      <c r="F26" s="199"/>
      <c r="G26" s="199"/>
      <c r="H26" s="199"/>
      <c r="I26" s="26"/>
    </row>
    <row r="27" spans="1:9" customFormat="1" ht="15">
      <c r="A27" s="66" t="s">
        <v>273</v>
      </c>
      <c r="B27" s="26"/>
      <c r="C27" s="26"/>
      <c r="D27" s="26"/>
      <c r="E27" s="26"/>
      <c r="F27" s="199"/>
      <c r="G27" s="199"/>
      <c r="H27" s="199"/>
      <c r="I27" s="26"/>
    </row>
    <row r="28" spans="1:9">
      <c r="A28" s="205"/>
      <c r="B28" s="205"/>
      <c r="C28" s="205"/>
      <c r="D28" s="205"/>
      <c r="E28" s="205"/>
      <c r="F28" s="205"/>
      <c r="G28" s="205"/>
      <c r="H28" s="205"/>
      <c r="I28" s="205"/>
    </row>
    <row r="29" spans="1:9">
      <c r="A29" s="205"/>
      <c r="B29" s="205"/>
      <c r="C29" s="205"/>
      <c r="D29" s="205"/>
      <c r="E29" s="205"/>
      <c r="F29" s="205"/>
      <c r="G29" s="205"/>
      <c r="H29" s="205"/>
      <c r="I29" s="205"/>
    </row>
    <row r="30" spans="1:9">
      <c r="A30" s="206"/>
      <c r="B30" s="205"/>
      <c r="C30" s="205"/>
      <c r="D30" s="205"/>
      <c r="E30" s="205"/>
      <c r="F30" s="205"/>
      <c r="G30" s="205"/>
      <c r="H30" s="205"/>
      <c r="I30" s="205"/>
    </row>
    <row r="31" spans="1:9" ht="15">
      <c r="A31" s="180"/>
      <c r="B31" s="182" t="s">
        <v>107</v>
      </c>
      <c r="C31" s="180"/>
      <c r="D31" s="180"/>
      <c r="E31" s="183"/>
      <c r="F31" s="180"/>
      <c r="G31" s="180"/>
      <c r="H31" s="180"/>
      <c r="I31" s="180"/>
    </row>
    <row r="32" spans="1:9" ht="15">
      <c r="A32" s="180"/>
      <c r="B32" s="180"/>
      <c r="C32" s="184"/>
      <c r="D32" s="180"/>
      <c r="F32" s="184"/>
      <c r="G32" s="210"/>
    </row>
    <row r="33" spans="2:6" ht="15">
      <c r="B33" s="180"/>
      <c r="C33" s="186" t="s">
        <v>263</v>
      </c>
      <c r="D33" s="180"/>
      <c r="F33" s="187" t="s">
        <v>268</v>
      </c>
    </row>
    <row r="34" spans="2:6" ht="15">
      <c r="B34" s="180"/>
      <c r="C34" s="188" t="s">
        <v>139</v>
      </c>
      <c r="D34" s="180"/>
      <c r="F34" s="180" t="s">
        <v>264</v>
      </c>
    </row>
    <row r="35" spans="2:6" ht="15">
      <c r="B35" s="180"/>
      <c r="C35" s="188"/>
    </row>
  </sheetData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view="pageBreakPreview" topLeftCell="A28" zoomScale="80" zoomScaleNormal="100" zoomScaleSheetLayoutView="80" workbookViewId="0">
      <selection activeCell="E24" sqref="E24"/>
    </sheetView>
  </sheetViews>
  <sheetFormatPr defaultRowHeight="15"/>
  <cols>
    <col min="1" max="1" width="6.28515625" style="265" bestFit="1" customWidth="1"/>
    <col min="2" max="2" width="13.140625" style="265" customWidth="1"/>
    <col min="3" max="3" width="20.42578125" style="265" customWidth="1"/>
    <col min="4" max="4" width="15.140625" style="265" customWidth="1"/>
    <col min="5" max="5" width="24.5703125" style="265" customWidth="1"/>
    <col min="6" max="8" width="19.140625" style="384" customWidth="1"/>
    <col min="9" max="9" width="21.7109375" style="265" customWidth="1"/>
    <col min="10" max="10" width="17.42578125" style="265" customWidth="1"/>
    <col min="11" max="11" width="13.140625" style="265" bestFit="1" customWidth="1"/>
    <col min="12" max="12" width="15.28515625" style="265" customWidth="1"/>
    <col min="13" max="16384" width="9.140625" style="265"/>
  </cols>
  <sheetData>
    <row r="1" spans="1:12">
      <c r="A1" s="280" t="s">
        <v>301</v>
      </c>
      <c r="B1" s="268"/>
      <c r="C1" s="268"/>
      <c r="D1" s="268"/>
      <c r="E1" s="269"/>
      <c r="F1" s="266"/>
      <c r="G1" s="269"/>
      <c r="H1" s="279"/>
      <c r="I1" s="268"/>
      <c r="J1" s="269"/>
      <c r="K1" s="269"/>
      <c r="L1" s="278" t="s">
        <v>109</v>
      </c>
    </row>
    <row r="2" spans="1:12">
      <c r="A2" s="277" t="s">
        <v>140</v>
      </c>
      <c r="B2" s="268"/>
      <c r="C2" s="268"/>
      <c r="D2" s="268"/>
      <c r="E2" s="269"/>
      <c r="F2" s="266"/>
      <c r="G2" s="269"/>
      <c r="H2" s="276"/>
      <c r="I2" s="268"/>
      <c r="J2" s="269"/>
      <c r="K2" s="275" t="s">
        <v>726</v>
      </c>
    </row>
    <row r="3" spans="1:12">
      <c r="A3" s="274"/>
      <c r="B3" s="268"/>
      <c r="C3" s="273"/>
      <c r="D3" s="272"/>
      <c r="E3" s="269"/>
      <c r="F3" s="271"/>
      <c r="G3" s="269"/>
      <c r="H3" s="269"/>
      <c r="I3" s="266"/>
      <c r="J3" s="268"/>
      <c r="K3" s="268"/>
      <c r="L3" s="267"/>
    </row>
    <row r="4" spans="1:12">
      <c r="A4" s="359" t="s">
        <v>269</v>
      </c>
      <c r="B4" s="266"/>
      <c r="C4" s="266"/>
      <c r="D4" s="307"/>
      <c r="E4" s="308"/>
      <c r="F4" s="270"/>
      <c r="G4" s="269"/>
      <c r="H4" s="309"/>
      <c r="I4" s="308"/>
      <c r="J4" s="268"/>
      <c r="K4" s="269"/>
      <c r="L4" s="267"/>
    </row>
    <row r="5" spans="1:12" ht="15.75" thickBot="1">
      <c r="A5" s="609" t="s">
        <v>496</v>
      </c>
      <c r="B5" s="609"/>
      <c r="C5" s="609"/>
      <c r="D5" s="609"/>
      <c r="E5" s="609"/>
      <c r="F5" s="609"/>
      <c r="G5" s="270"/>
      <c r="H5" s="270"/>
      <c r="I5" s="269"/>
      <c r="J5" s="268"/>
      <c r="K5" s="268"/>
      <c r="L5" s="267"/>
    </row>
    <row r="6" spans="1:12" ht="15.75" thickBot="1">
      <c r="A6" s="274"/>
      <c r="B6" s="360"/>
      <c r="C6" s="268"/>
      <c r="D6" s="268"/>
      <c r="E6" s="268"/>
      <c r="F6" s="266"/>
      <c r="G6" s="266"/>
      <c r="H6" s="266"/>
      <c r="I6" s="612" t="s">
        <v>423</v>
      </c>
      <c r="J6" s="613"/>
      <c r="K6" s="614"/>
      <c r="L6" s="361"/>
    </row>
    <row r="7" spans="1:12" s="373" customFormat="1" ht="60.75" thickBot="1">
      <c r="A7" s="362" t="s">
        <v>64</v>
      </c>
      <c r="B7" s="363" t="s">
        <v>141</v>
      </c>
      <c r="C7" s="363" t="s">
        <v>422</v>
      </c>
      <c r="D7" s="364" t="s">
        <v>275</v>
      </c>
      <c r="E7" s="365" t="s">
        <v>421</v>
      </c>
      <c r="F7" s="366" t="s">
        <v>420</v>
      </c>
      <c r="G7" s="367" t="s">
        <v>228</v>
      </c>
      <c r="H7" s="368" t="s">
        <v>225</v>
      </c>
      <c r="I7" s="369" t="s">
        <v>419</v>
      </c>
      <c r="J7" s="370" t="s">
        <v>272</v>
      </c>
      <c r="K7" s="371" t="s">
        <v>229</v>
      </c>
      <c r="L7" s="372" t="s">
        <v>230</v>
      </c>
    </row>
    <row r="8" spans="1:12" s="379" customFormat="1" ht="15.75" thickBot="1">
      <c r="A8" s="374">
        <v>1</v>
      </c>
      <c r="B8" s="375">
        <v>2</v>
      </c>
      <c r="C8" s="376">
        <v>3</v>
      </c>
      <c r="D8" s="376">
        <v>4</v>
      </c>
      <c r="E8" s="374">
        <v>5</v>
      </c>
      <c r="F8" s="375">
        <v>6</v>
      </c>
      <c r="G8" s="376">
        <v>7</v>
      </c>
      <c r="H8" s="375">
        <v>8</v>
      </c>
      <c r="I8" s="374">
        <v>9</v>
      </c>
      <c r="J8" s="375">
        <v>10</v>
      </c>
      <c r="K8" s="377">
        <v>11</v>
      </c>
      <c r="L8" s="378">
        <v>12</v>
      </c>
    </row>
    <row r="9" spans="1:12" ht="54" customHeight="1">
      <c r="A9" s="380">
        <v>1</v>
      </c>
      <c r="B9" s="551" t="s">
        <v>577</v>
      </c>
      <c r="C9" s="552" t="s">
        <v>497</v>
      </c>
      <c r="D9" s="553">
        <v>20000</v>
      </c>
      <c r="E9" s="554" t="s">
        <v>522</v>
      </c>
      <c r="F9" s="555" t="s">
        <v>521</v>
      </c>
      <c r="G9" s="556" t="s">
        <v>524</v>
      </c>
      <c r="H9" s="556" t="s">
        <v>523</v>
      </c>
      <c r="I9" s="557"/>
      <c r="J9" s="558"/>
      <c r="K9" s="559"/>
      <c r="L9" s="560"/>
    </row>
    <row r="10" spans="1:12" ht="30">
      <c r="A10" s="381">
        <v>2</v>
      </c>
      <c r="B10" s="551" t="s">
        <v>578</v>
      </c>
      <c r="C10" s="552" t="s">
        <v>497</v>
      </c>
      <c r="D10" s="553">
        <v>10000</v>
      </c>
      <c r="E10" s="554" t="s">
        <v>522</v>
      </c>
      <c r="F10" s="555" t="s">
        <v>521</v>
      </c>
      <c r="G10" s="556" t="s">
        <v>524</v>
      </c>
      <c r="H10" s="556" t="s">
        <v>523</v>
      </c>
      <c r="I10" s="561"/>
      <c r="J10" s="562"/>
      <c r="K10" s="563"/>
      <c r="L10" s="564"/>
    </row>
    <row r="11" spans="1:12" ht="30">
      <c r="A11" s="381">
        <v>3</v>
      </c>
      <c r="B11" s="565" t="s">
        <v>579</v>
      </c>
      <c r="C11" s="552" t="s">
        <v>497</v>
      </c>
      <c r="D11" s="553">
        <v>53900</v>
      </c>
      <c r="E11" s="554" t="s">
        <v>580</v>
      </c>
      <c r="F11" s="555" t="s">
        <v>554</v>
      </c>
      <c r="G11" s="556" t="s">
        <v>582</v>
      </c>
      <c r="H11" s="556" t="s">
        <v>581</v>
      </c>
      <c r="I11" s="562"/>
      <c r="J11" s="562"/>
      <c r="K11" s="563"/>
      <c r="L11" s="564"/>
    </row>
    <row r="12" spans="1:12" ht="30">
      <c r="A12" s="381">
        <v>4</v>
      </c>
      <c r="B12" s="565" t="s">
        <v>583</v>
      </c>
      <c r="C12" s="566" t="s">
        <v>497</v>
      </c>
      <c r="D12" s="567">
        <v>8000</v>
      </c>
      <c r="E12" s="568" t="s">
        <v>584</v>
      </c>
      <c r="F12" s="555" t="s">
        <v>585</v>
      </c>
      <c r="G12" s="555" t="s">
        <v>587</v>
      </c>
      <c r="H12" s="555" t="s">
        <v>586</v>
      </c>
      <c r="I12" s="562"/>
      <c r="J12" s="562"/>
      <c r="K12" s="563"/>
      <c r="L12" s="564"/>
    </row>
    <row r="13" spans="1:12" ht="30">
      <c r="A13" s="381">
        <v>5</v>
      </c>
      <c r="B13" s="565" t="s">
        <v>588</v>
      </c>
      <c r="C13" s="566" t="s">
        <v>497</v>
      </c>
      <c r="D13" s="569">
        <v>40000</v>
      </c>
      <c r="E13" s="568" t="s">
        <v>525</v>
      </c>
      <c r="F13" s="555" t="s">
        <v>589</v>
      </c>
      <c r="G13" s="555" t="s">
        <v>591</v>
      </c>
      <c r="H13" s="555" t="s">
        <v>590</v>
      </c>
      <c r="I13" s="562"/>
      <c r="J13" s="562"/>
      <c r="K13" s="563"/>
      <c r="L13" s="564"/>
    </row>
    <row r="14" spans="1:12" ht="30">
      <c r="A14" s="381">
        <v>6</v>
      </c>
      <c r="B14" s="551" t="s">
        <v>588</v>
      </c>
      <c r="C14" s="552" t="s">
        <v>497</v>
      </c>
      <c r="D14" s="553">
        <v>30000</v>
      </c>
      <c r="E14" s="568" t="s">
        <v>592</v>
      </c>
      <c r="F14" s="555" t="s">
        <v>501</v>
      </c>
      <c r="G14" s="555" t="s">
        <v>594</v>
      </c>
      <c r="H14" s="555" t="s">
        <v>593</v>
      </c>
      <c r="I14" s="561"/>
      <c r="J14" s="562"/>
      <c r="K14" s="563"/>
      <c r="L14" s="564"/>
    </row>
    <row r="15" spans="1:12" ht="30">
      <c r="A15" s="381">
        <v>7</v>
      </c>
      <c r="B15" s="551" t="s">
        <v>595</v>
      </c>
      <c r="C15" s="552" t="s">
        <v>497</v>
      </c>
      <c r="D15" s="570">
        <v>20000</v>
      </c>
      <c r="E15" s="554" t="s">
        <v>557</v>
      </c>
      <c r="F15" s="490" t="s">
        <v>596</v>
      </c>
      <c r="G15" s="556" t="s">
        <v>598</v>
      </c>
      <c r="H15" s="556" t="s">
        <v>597</v>
      </c>
      <c r="I15" s="561"/>
      <c r="J15" s="562"/>
      <c r="K15" s="563"/>
      <c r="L15" s="564"/>
    </row>
    <row r="16" spans="1:12" ht="30">
      <c r="A16" s="381"/>
      <c r="B16" s="571" t="s">
        <v>727</v>
      </c>
      <c r="C16" s="572" t="s">
        <v>497</v>
      </c>
      <c r="D16" s="553">
        <v>15000</v>
      </c>
      <c r="E16" s="554" t="s">
        <v>728</v>
      </c>
      <c r="F16" s="555" t="s">
        <v>695</v>
      </c>
      <c r="G16" s="573" t="s">
        <v>729</v>
      </c>
      <c r="H16" s="573" t="s">
        <v>730</v>
      </c>
      <c r="I16" s="561"/>
      <c r="J16" s="562"/>
      <c r="K16" s="563"/>
      <c r="L16" s="564"/>
    </row>
    <row r="17" spans="1:12" ht="30">
      <c r="A17" s="381"/>
      <c r="B17" s="571" t="s">
        <v>727</v>
      </c>
      <c r="C17" s="572" t="s">
        <v>497</v>
      </c>
      <c r="D17" s="570">
        <v>10000</v>
      </c>
      <c r="E17" s="574" t="s">
        <v>731</v>
      </c>
      <c r="F17" s="555" t="s">
        <v>732</v>
      </c>
      <c r="G17" s="555" t="s">
        <v>733</v>
      </c>
      <c r="H17" s="555" t="s">
        <v>734</v>
      </c>
      <c r="I17" s="561"/>
      <c r="J17" s="562"/>
      <c r="K17" s="563"/>
      <c r="L17" s="564"/>
    </row>
    <row r="18" spans="1:12" ht="30">
      <c r="A18" s="381"/>
      <c r="B18" s="571" t="s">
        <v>735</v>
      </c>
      <c r="C18" s="572" t="s">
        <v>497</v>
      </c>
      <c r="D18" s="570">
        <v>5000</v>
      </c>
      <c r="E18" s="574" t="s">
        <v>736</v>
      </c>
      <c r="F18" s="521"/>
      <c r="G18" s="555" t="s">
        <v>737</v>
      </c>
      <c r="H18" s="555" t="s">
        <v>738</v>
      </c>
      <c r="I18" s="561"/>
      <c r="J18" s="562"/>
      <c r="K18" s="563"/>
      <c r="L18" s="564"/>
    </row>
    <row r="19" spans="1:12" ht="30">
      <c r="A19" s="381"/>
      <c r="B19" s="571" t="s">
        <v>735</v>
      </c>
      <c r="C19" s="572" t="s">
        <v>497</v>
      </c>
      <c r="D19" s="570">
        <v>60000</v>
      </c>
      <c r="E19" s="574" t="s">
        <v>739</v>
      </c>
      <c r="F19" s="555" t="s">
        <v>740</v>
      </c>
      <c r="G19" s="555" t="s">
        <v>741</v>
      </c>
      <c r="H19" s="555" t="s">
        <v>742</v>
      </c>
      <c r="I19" s="561"/>
      <c r="J19" s="562"/>
      <c r="K19" s="563"/>
      <c r="L19" s="564"/>
    </row>
    <row r="20" spans="1:12" ht="30">
      <c r="A20" s="381"/>
      <c r="B20" s="571" t="s">
        <v>743</v>
      </c>
      <c r="C20" s="572" t="s">
        <v>497</v>
      </c>
      <c r="D20" s="570">
        <v>5000</v>
      </c>
      <c r="E20" s="574" t="s">
        <v>744</v>
      </c>
      <c r="F20" s="555" t="s">
        <v>745</v>
      </c>
      <c r="G20" s="555" t="s">
        <v>746</v>
      </c>
      <c r="H20" s="555" t="s">
        <v>747</v>
      </c>
      <c r="I20" s="561"/>
      <c r="J20" s="562"/>
      <c r="K20" s="563"/>
      <c r="L20" s="564"/>
    </row>
    <row r="21" spans="1:12" ht="30">
      <c r="A21" s="381"/>
      <c r="B21" s="575">
        <v>43840</v>
      </c>
      <c r="C21" s="576" t="s">
        <v>497</v>
      </c>
      <c r="D21" s="577">
        <v>58000</v>
      </c>
      <c r="E21" s="578" t="s">
        <v>748</v>
      </c>
      <c r="F21" s="579" t="s">
        <v>749</v>
      </c>
      <c r="G21" s="579" t="s">
        <v>750</v>
      </c>
      <c r="H21" s="579" t="s">
        <v>751</v>
      </c>
      <c r="I21" s="561"/>
      <c r="J21" s="562"/>
      <c r="K21" s="563"/>
      <c r="L21" s="564"/>
    </row>
    <row r="22" spans="1:12" ht="30">
      <c r="A22" s="381"/>
      <c r="B22" s="571" t="s">
        <v>752</v>
      </c>
      <c r="C22" s="572" t="s">
        <v>497</v>
      </c>
      <c r="D22" s="570">
        <v>10000</v>
      </c>
      <c r="E22" s="574" t="s">
        <v>753</v>
      </c>
      <c r="F22" s="555" t="s">
        <v>754</v>
      </c>
      <c r="G22" s="555" t="s">
        <v>755</v>
      </c>
      <c r="H22" s="555" t="s">
        <v>756</v>
      </c>
      <c r="I22" s="561"/>
      <c r="J22" s="562"/>
      <c r="K22" s="563"/>
      <c r="L22" s="564"/>
    </row>
    <row r="23" spans="1:12" ht="30">
      <c r="A23" s="381"/>
      <c r="B23" s="580">
        <v>43871</v>
      </c>
      <c r="C23" s="572" t="s">
        <v>497</v>
      </c>
      <c r="D23" s="570">
        <v>12000</v>
      </c>
      <c r="E23" s="574" t="s">
        <v>757</v>
      </c>
      <c r="F23" s="555" t="s">
        <v>758</v>
      </c>
      <c r="G23" s="555" t="s">
        <v>759</v>
      </c>
      <c r="H23" s="555" t="s">
        <v>760</v>
      </c>
      <c r="I23" s="561"/>
      <c r="J23" s="562"/>
      <c r="K23" s="563"/>
      <c r="L23" s="564"/>
    </row>
    <row r="24" spans="1:12" ht="30">
      <c r="A24" s="381"/>
      <c r="B24" s="580">
        <v>44084</v>
      </c>
      <c r="C24" s="572" t="s">
        <v>497</v>
      </c>
      <c r="D24" s="570">
        <v>30000</v>
      </c>
      <c r="E24" s="574" t="s">
        <v>557</v>
      </c>
      <c r="F24" s="555" t="s">
        <v>596</v>
      </c>
      <c r="G24" s="555" t="s">
        <v>598</v>
      </c>
      <c r="H24" s="555" t="s">
        <v>597</v>
      </c>
      <c r="I24" s="561"/>
      <c r="J24" s="562"/>
      <c r="K24" s="563"/>
      <c r="L24" s="564"/>
    </row>
    <row r="25" spans="1:12" ht="30">
      <c r="A25" s="381"/>
      <c r="B25" s="580">
        <v>44114</v>
      </c>
      <c r="C25" s="572" t="s">
        <v>497</v>
      </c>
      <c r="D25" s="570">
        <v>3200</v>
      </c>
      <c r="E25" s="574" t="s">
        <v>761</v>
      </c>
      <c r="F25" s="555" t="s">
        <v>762</v>
      </c>
      <c r="G25" s="555" t="s">
        <v>741</v>
      </c>
      <c r="H25" s="555" t="s">
        <v>763</v>
      </c>
      <c r="I25" s="561"/>
      <c r="J25" s="562"/>
      <c r="K25" s="563"/>
      <c r="L25" s="564"/>
    </row>
    <row r="26" spans="1:12" ht="30">
      <c r="A26" s="381"/>
      <c r="B26" s="581" t="s">
        <v>764</v>
      </c>
      <c r="C26" s="572" t="s">
        <v>497</v>
      </c>
      <c r="D26" s="553">
        <v>400</v>
      </c>
      <c r="E26" s="554" t="s">
        <v>765</v>
      </c>
      <c r="F26" s="555" t="s">
        <v>690</v>
      </c>
      <c r="G26" s="573" t="s">
        <v>766</v>
      </c>
      <c r="H26" s="573" t="s">
        <v>767</v>
      </c>
      <c r="I26" s="561"/>
      <c r="J26" s="562"/>
      <c r="K26" s="563"/>
      <c r="L26" s="564"/>
    </row>
    <row r="27" spans="1:12" ht="30">
      <c r="A27" s="381"/>
      <c r="B27" s="581" t="s">
        <v>768</v>
      </c>
      <c r="C27" s="572" t="s">
        <v>497</v>
      </c>
      <c r="D27" s="570">
        <v>1700</v>
      </c>
      <c r="E27" s="574" t="s">
        <v>769</v>
      </c>
      <c r="F27" s="555" t="s">
        <v>770</v>
      </c>
      <c r="G27" s="555" t="s">
        <v>771</v>
      </c>
      <c r="H27" s="555" t="s">
        <v>772</v>
      </c>
      <c r="I27" s="561"/>
      <c r="J27" s="562"/>
      <c r="K27" s="563"/>
      <c r="L27" s="564"/>
    </row>
    <row r="28" spans="1:12" ht="30">
      <c r="A28" s="381"/>
      <c r="B28" s="581" t="s">
        <v>768</v>
      </c>
      <c r="C28" s="572" t="s">
        <v>497</v>
      </c>
      <c r="D28" s="570">
        <v>2000</v>
      </c>
      <c r="E28" s="574" t="s">
        <v>769</v>
      </c>
      <c r="F28" s="555" t="s">
        <v>770</v>
      </c>
      <c r="G28" s="555" t="s">
        <v>773</v>
      </c>
      <c r="H28" s="555" t="s">
        <v>774</v>
      </c>
      <c r="I28" s="561"/>
      <c r="J28" s="562"/>
      <c r="K28" s="563"/>
      <c r="L28" s="564"/>
    </row>
    <row r="29" spans="1:12" ht="30">
      <c r="A29" s="381"/>
      <c r="B29" s="581" t="s">
        <v>775</v>
      </c>
      <c r="C29" s="572" t="s">
        <v>497</v>
      </c>
      <c r="D29" s="570">
        <v>600</v>
      </c>
      <c r="E29" s="574" t="s">
        <v>769</v>
      </c>
      <c r="F29" s="555" t="s">
        <v>770</v>
      </c>
      <c r="G29" s="555" t="s">
        <v>773</v>
      </c>
      <c r="H29" s="555" t="s">
        <v>774</v>
      </c>
      <c r="I29" s="561"/>
      <c r="J29" s="562"/>
      <c r="K29" s="563"/>
      <c r="L29" s="564"/>
    </row>
    <row r="30" spans="1:12" ht="30">
      <c r="A30" s="381"/>
      <c r="B30" s="581" t="s">
        <v>776</v>
      </c>
      <c r="C30" s="572" t="s">
        <v>497</v>
      </c>
      <c r="D30" s="570">
        <v>25000</v>
      </c>
      <c r="E30" s="554" t="s">
        <v>765</v>
      </c>
      <c r="F30" s="555" t="s">
        <v>690</v>
      </c>
      <c r="G30" s="573" t="s">
        <v>766</v>
      </c>
      <c r="H30" s="573" t="s">
        <v>767</v>
      </c>
      <c r="I30" s="561"/>
      <c r="J30" s="562"/>
      <c r="K30" s="563"/>
      <c r="L30" s="564"/>
    </row>
    <row r="31" spans="1:12" ht="30">
      <c r="A31" s="381"/>
      <c r="B31" s="582" t="s">
        <v>777</v>
      </c>
      <c r="C31" s="572" t="s">
        <v>497</v>
      </c>
      <c r="D31" s="570">
        <v>10000</v>
      </c>
      <c r="E31" s="574" t="s">
        <v>769</v>
      </c>
      <c r="F31" s="555" t="s">
        <v>770</v>
      </c>
      <c r="G31" s="555" t="s">
        <v>771</v>
      </c>
      <c r="H31" s="555" t="s">
        <v>772</v>
      </c>
      <c r="I31" s="561"/>
      <c r="J31" s="562"/>
      <c r="K31" s="563"/>
      <c r="L31" s="564"/>
    </row>
    <row r="32" spans="1:12" ht="30">
      <c r="A32" s="381"/>
      <c r="B32" s="580" t="s">
        <v>778</v>
      </c>
      <c r="C32" s="572" t="s">
        <v>497</v>
      </c>
      <c r="D32" s="570">
        <v>5000</v>
      </c>
      <c r="E32" s="574" t="s">
        <v>761</v>
      </c>
      <c r="F32" s="555" t="s">
        <v>762</v>
      </c>
      <c r="G32" s="555" t="s">
        <v>741</v>
      </c>
      <c r="H32" s="555" t="s">
        <v>763</v>
      </c>
      <c r="I32" s="561"/>
      <c r="J32" s="562"/>
      <c r="K32" s="563"/>
      <c r="L32" s="564"/>
    </row>
    <row r="33" spans="1:12">
      <c r="A33" s="381"/>
      <c r="B33" s="580"/>
      <c r="C33" s="572"/>
      <c r="D33" s="570"/>
      <c r="E33" s="574"/>
      <c r="F33" s="555"/>
      <c r="G33" s="555"/>
      <c r="H33" s="555"/>
      <c r="I33" s="561"/>
      <c r="J33" s="562"/>
      <c r="K33" s="563"/>
      <c r="L33" s="564"/>
    </row>
    <row r="34" spans="1:12">
      <c r="A34" s="381">
        <v>8</v>
      </c>
      <c r="B34" s="551"/>
      <c r="C34" s="583"/>
      <c r="D34" s="570"/>
      <c r="E34" s="568"/>
      <c r="F34" s="555"/>
      <c r="G34" s="555"/>
      <c r="H34" s="555"/>
      <c r="I34" s="561"/>
      <c r="J34" s="562"/>
      <c r="K34" s="563"/>
      <c r="L34" s="564"/>
    </row>
    <row r="35" spans="1:12">
      <c r="A35" s="381"/>
      <c r="B35" s="584"/>
      <c r="C35" s="572"/>
      <c r="D35" s="585">
        <f>SUM(D9:D34)</f>
        <v>434800</v>
      </c>
      <c r="E35" s="586"/>
      <c r="F35" s="555"/>
      <c r="G35" s="573"/>
      <c r="H35" s="573"/>
      <c r="I35" s="587"/>
      <c r="J35" s="562"/>
      <c r="K35" s="563"/>
      <c r="L35" s="564"/>
    </row>
    <row r="36" spans="1:12" ht="105">
      <c r="A36" s="381">
        <v>9</v>
      </c>
      <c r="B36" s="571" t="s">
        <v>599</v>
      </c>
      <c r="C36" s="572" t="s">
        <v>556</v>
      </c>
      <c r="D36" s="570">
        <v>1800</v>
      </c>
      <c r="E36" s="574" t="s">
        <v>600</v>
      </c>
      <c r="F36" s="555" t="s">
        <v>601</v>
      </c>
      <c r="G36" s="555" t="s">
        <v>602</v>
      </c>
      <c r="H36" s="555" t="s">
        <v>603</v>
      </c>
      <c r="I36" s="561" t="s">
        <v>604</v>
      </c>
      <c r="J36" s="562"/>
      <c r="K36" s="563"/>
      <c r="L36" s="564"/>
    </row>
    <row r="37" spans="1:12" ht="75">
      <c r="A37" s="381">
        <v>10</v>
      </c>
      <c r="B37" s="571" t="s">
        <v>605</v>
      </c>
      <c r="C37" s="572" t="s">
        <v>556</v>
      </c>
      <c r="D37" s="570">
        <v>1000</v>
      </c>
      <c r="E37" s="574" t="s">
        <v>606</v>
      </c>
      <c r="F37" s="555" t="s">
        <v>607</v>
      </c>
      <c r="G37" s="555" t="s">
        <v>608</v>
      </c>
      <c r="H37" s="555" t="s">
        <v>609</v>
      </c>
      <c r="I37" s="561" t="s">
        <v>610</v>
      </c>
      <c r="J37" s="562"/>
      <c r="K37" s="563"/>
      <c r="L37" s="564"/>
    </row>
    <row r="38" spans="1:12" ht="75">
      <c r="A38" s="381">
        <v>11</v>
      </c>
      <c r="B38" s="571" t="s">
        <v>779</v>
      </c>
      <c r="C38" s="572" t="s">
        <v>556</v>
      </c>
      <c r="D38" s="570">
        <v>1000</v>
      </c>
      <c r="E38" s="574" t="s">
        <v>780</v>
      </c>
      <c r="F38" s="555" t="s">
        <v>781</v>
      </c>
      <c r="G38" s="555" t="s">
        <v>782</v>
      </c>
      <c r="H38" s="555" t="s">
        <v>783</v>
      </c>
      <c r="I38" s="561" t="s">
        <v>784</v>
      </c>
      <c r="J38" s="562"/>
      <c r="K38" s="563"/>
      <c r="L38" s="564"/>
    </row>
    <row r="39" spans="1:12" ht="90">
      <c r="A39" s="381">
        <v>12</v>
      </c>
      <c r="B39" s="571" t="s">
        <v>785</v>
      </c>
      <c r="C39" s="572" t="s">
        <v>556</v>
      </c>
      <c r="D39" s="570">
        <v>400</v>
      </c>
      <c r="E39" s="574" t="s">
        <v>786</v>
      </c>
      <c r="F39" s="555" t="s">
        <v>787</v>
      </c>
      <c r="G39" s="555" t="s">
        <v>788</v>
      </c>
      <c r="H39" s="555" t="s">
        <v>789</v>
      </c>
      <c r="I39" s="561" t="s">
        <v>790</v>
      </c>
      <c r="J39" s="562"/>
      <c r="K39" s="563"/>
      <c r="L39" s="564"/>
    </row>
    <row r="40" spans="1:12">
      <c r="A40" s="381">
        <v>13</v>
      </c>
      <c r="B40" s="551"/>
      <c r="C40" s="583"/>
      <c r="D40" s="553"/>
      <c r="E40" s="554"/>
      <c r="F40" s="555"/>
      <c r="G40" s="556"/>
      <c r="H40" s="556"/>
      <c r="I40" s="561"/>
      <c r="J40" s="562"/>
      <c r="K40" s="563"/>
      <c r="L40" s="564"/>
    </row>
    <row r="41" spans="1:12">
      <c r="A41" s="381">
        <v>14</v>
      </c>
      <c r="B41" s="551"/>
      <c r="C41" s="583"/>
      <c r="D41" s="570"/>
      <c r="E41" s="554"/>
      <c r="F41" s="555"/>
      <c r="G41" s="556"/>
      <c r="H41" s="556"/>
      <c r="I41" s="561"/>
      <c r="J41" s="562"/>
      <c r="K41" s="563"/>
      <c r="L41" s="564"/>
    </row>
    <row r="42" spans="1:12">
      <c r="A42" s="381">
        <v>15</v>
      </c>
      <c r="B42" s="588"/>
      <c r="C42" s="583"/>
      <c r="D42" s="570"/>
      <c r="E42" s="554"/>
      <c r="F42" s="555"/>
      <c r="G42" s="556"/>
      <c r="H42" s="556"/>
      <c r="I42" s="561"/>
      <c r="J42" s="562"/>
      <c r="K42" s="563"/>
      <c r="L42" s="564"/>
    </row>
    <row r="43" spans="1:12">
      <c r="A43" s="381">
        <v>16</v>
      </c>
      <c r="B43" s="589"/>
      <c r="C43" s="583"/>
      <c r="D43" s="590">
        <f>SUM(D36:D42)</f>
        <v>4200</v>
      </c>
      <c r="E43" s="554"/>
      <c r="F43" s="555"/>
      <c r="G43" s="556"/>
      <c r="H43" s="556"/>
      <c r="I43" s="561"/>
      <c r="J43" s="562"/>
      <c r="K43" s="563"/>
      <c r="L43" s="564"/>
    </row>
    <row r="44" spans="1:12">
      <c r="A44" s="381">
        <v>17</v>
      </c>
      <c r="B44" s="589"/>
      <c r="C44" s="583"/>
      <c r="D44" s="570"/>
      <c r="E44" s="554"/>
      <c r="F44" s="555"/>
      <c r="G44" s="556"/>
      <c r="H44" s="556"/>
      <c r="I44" s="561"/>
      <c r="J44" s="562"/>
      <c r="K44" s="563"/>
      <c r="L44" s="564"/>
    </row>
    <row r="45" spans="1:12">
      <c r="A45" s="385"/>
      <c r="B45" s="591"/>
      <c r="C45" s="592"/>
      <c r="D45" s="593"/>
      <c r="E45" s="594"/>
      <c r="F45" s="595"/>
      <c r="G45" s="595"/>
      <c r="H45" s="595"/>
      <c r="I45" s="596"/>
      <c r="J45" s="597"/>
      <c r="K45" s="598"/>
      <c r="L45" s="599"/>
    </row>
    <row r="46" spans="1:12" ht="15.75" thickBot="1">
      <c r="A46" s="382" t="s">
        <v>271</v>
      </c>
      <c r="B46" s="600"/>
      <c r="C46" s="601"/>
      <c r="D46" s="602">
        <f>D35+D43</f>
        <v>439000</v>
      </c>
      <c r="E46" s="603"/>
      <c r="F46" s="604"/>
      <c r="G46" s="604"/>
      <c r="H46" s="604"/>
      <c r="I46" s="605"/>
      <c r="J46" s="606"/>
      <c r="K46" s="607"/>
      <c r="L46" s="608"/>
    </row>
    <row r="47" spans="1:12">
      <c r="A47" s="257"/>
      <c r="B47" s="258"/>
      <c r="C47" s="257"/>
      <c r="D47" s="258"/>
      <c r="E47" s="257"/>
      <c r="F47" s="258"/>
      <c r="G47" s="257"/>
      <c r="H47" s="258"/>
      <c r="I47" s="257"/>
      <c r="J47" s="258"/>
      <c r="K47" s="257"/>
      <c r="L47" s="258"/>
    </row>
    <row r="48" spans="1:12">
      <c r="A48" s="257"/>
      <c r="B48" s="264"/>
      <c r="C48" s="257"/>
      <c r="D48" s="264"/>
      <c r="E48" s="257"/>
      <c r="F48" s="264"/>
      <c r="G48" s="257"/>
      <c r="H48" s="264"/>
      <c r="I48" s="257"/>
      <c r="J48" s="264"/>
      <c r="K48" s="257"/>
      <c r="L48" s="264"/>
    </row>
    <row r="49" spans="1:12">
      <c r="A49" s="611" t="s">
        <v>390</v>
      </c>
      <c r="B49" s="611"/>
      <c r="C49" s="611"/>
      <c r="D49" s="611"/>
      <c r="E49" s="611"/>
      <c r="F49" s="611"/>
      <c r="G49" s="611"/>
      <c r="H49" s="611"/>
      <c r="I49" s="611"/>
      <c r="J49" s="611"/>
      <c r="K49" s="611"/>
      <c r="L49" s="611"/>
    </row>
    <row r="50" spans="1:12" s="383" customFormat="1" ht="12.75">
      <c r="A50" s="611" t="s">
        <v>418</v>
      </c>
      <c r="B50" s="611"/>
      <c r="C50" s="611"/>
      <c r="D50" s="611"/>
      <c r="E50" s="611"/>
      <c r="F50" s="611"/>
      <c r="G50" s="611"/>
      <c r="H50" s="611"/>
      <c r="I50" s="611"/>
      <c r="J50" s="611"/>
      <c r="K50" s="611"/>
      <c r="L50" s="611"/>
    </row>
    <row r="51" spans="1:12" s="383" customFormat="1" ht="12.75">
      <c r="A51" s="611"/>
      <c r="B51" s="611"/>
      <c r="C51" s="611"/>
      <c r="D51" s="611"/>
      <c r="E51" s="611"/>
      <c r="F51" s="611"/>
      <c r="G51" s="611"/>
      <c r="H51" s="611"/>
      <c r="I51" s="611"/>
      <c r="J51" s="611"/>
      <c r="K51" s="611"/>
      <c r="L51" s="611"/>
    </row>
    <row r="52" spans="1:12">
      <c r="A52" s="611" t="s">
        <v>417</v>
      </c>
      <c r="B52" s="611"/>
      <c r="C52" s="611"/>
      <c r="D52" s="611"/>
      <c r="E52" s="611"/>
      <c r="F52" s="611"/>
      <c r="G52" s="611"/>
      <c r="H52" s="611"/>
      <c r="I52" s="611"/>
      <c r="J52" s="611"/>
      <c r="K52" s="611"/>
      <c r="L52" s="611"/>
    </row>
    <row r="53" spans="1:12">
      <c r="A53" s="611"/>
      <c r="B53" s="611"/>
      <c r="C53" s="611"/>
      <c r="D53" s="611"/>
      <c r="E53" s="611"/>
      <c r="F53" s="611"/>
      <c r="G53" s="611"/>
      <c r="H53" s="611"/>
      <c r="I53" s="611"/>
      <c r="J53" s="611"/>
      <c r="K53" s="611"/>
      <c r="L53" s="611"/>
    </row>
    <row r="54" spans="1:12">
      <c r="A54" s="611" t="s">
        <v>416</v>
      </c>
      <c r="B54" s="611"/>
      <c r="C54" s="611"/>
      <c r="D54" s="611"/>
      <c r="E54" s="611"/>
      <c r="F54" s="611"/>
      <c r="G54" s="611"/>
      <c r="H54" s="611"/>
      <c r="I54" s="611"/>
      <c r="J54" s="611"/>
      <c r="K54" s="611"/>
      <c r="L54" s="611"/>
    </row>
    <row r="55" spans="1:12">
      <c r="A55" s="257"/>
      <c r="B55" s="258"/>
      <c r="C55" s="257"/>
      <c r="D55" s="258"/>
      <c r="E55" s="257"/>
      <c r="F55" s="258"/>
      <c r="G55" s="257"/>
      <c r="H55" s="258"/>
      <c r="I55" s="257"/>
      <c r="J55" s="258"/>
      <c r="K55" s="257"/>
      <c r="L55" s="258"/>
    </row>
    <row r="56" spans="1:12">
      <c r="A56" s="257"/>
      <c r="B56" s="264"/>
      <c r="C56" s="257"/>
      <c r="D56" s="264"/>
      <c r="E56" s="257"/>
      <c r="F56" s="264"/>
      <c r="G56" s="257"/>
      <c r="H56" s="264"/>
      <c r="I56" s="257"/>
      <c r="J56" s="264"/>
      <c r="K56" s="257"/>
      <c r="L56" s="264"/>
    </row>
    <row r="57" spans="1:12">
      <c r="A57" s="257"/>
      <c r="B57" s="258"/>
      <c r="C57" s="257"/>
      <c r="D57" s="258"/>
      <c r="E57" s="257"/>
      <c r="F57" s="258"/>
      <c r="G57" s="257"/>
      <c r="H57" s="258"/>
      <c r="I57" s="257"/>
      <c r="J57" s="258"/>
      <c r="K57" s="257"/>
      <c r="L57" s="258"/>
    </row>
    <row r="58" spans="1:12">
      <c r="A58" s="257"/>
      <c r="B58" s="264"/>
      <c r="C58" s="257"/>
      <c r="D58" s="264"/>
      <c r="E58" s="257"/>
      <c r="F58" s="264"/>
      <c r="G58" s="257"/>
      <c r="H58" s="264"/>
      <c r="I58" s="257"/>
      <c r="J58" s="264"/>
      <c r="K58" s="257"/>
      <c r="L58" s="264"/>
    </row>
    <row r="59" spans="1:12" s="259" customFormat="1">
      <c r="A59" s="617" t="s">
        <v>107</v>
      </c>
      <c r="B59" s="617"/>
      <c r="C59" s="258"/>
      <c r="D59" s="257"/>
      <c r="E59" s="258"/>
      <c r="F59" s="258"/>
      <c r="G59" s="257"/>
      <c r="H59" s="258"/>
      <c r="I59" s="258"/>
      <c r="J59" s="257"/>
      <c r="K59" s="258"/>
      <c r="L59" s="257"/>
    </row>
    <row r="60" spans="1:12" s="259" customFormat="1">
      <c r="A60" s="258"/>
      <c r="B60" s="257"/>
      <c r="C60" s="262"/>
      <c r="D60" s="263"/>
      <c r="E60" s="262"/>
      <c r="F60" s="258"/>
      <c r="G60" s="257"/>
      <c r="H60" s="261"/>
      <c r="I60" s="258"/>
      <c r="J60" s="257"/>
      <c r="K60" s="258"/>
      <c r="L60" s="257"/>
    </row>
    <row r="61" spans="1:12" s="259" customFormat="1" ht="15" customHeight="1">
      <c r="A61" s="258"/>
      <c r="B61" s="257"/>
      <c r="C61" s="610" t="s">
        <v>263</v>
      </c>
      <c r="D61" s="610"/>
      <c r="E61" s="610"/>
      <c r="F61" s="258"/>
      <c r="G61" s="257"/>
      <c r="H61" s="615" t="s">
        <v>415</v>
      </c>
      <c r="I61" s="260"/>
      <c r="J61" s="257"/>
      <c r="K61" s="258"/>
      <c r="L61" s="257"/>
    </row>
    <row r="62" spans="1:12" s="259" customFormat="1">
      <c r="A62" s="258"/>
      <c r="B62" s="257"/>
      <c r="C62" s="258"/>
      <c r="D62" s="257"/>
      <c r="E62" s="258"/>
      <c r="F62" s="258"/>
      <c r="G62" s="257"/>
      <c r="H62" s="616"/>
      <c r="I62" s="260"/>
      <c r="J62" s="257"/>
      <c r="K62" s="258"/>
      <c r="L62" s="257"/>
    </row>
    <row r="63" spans="1:12" s="256" customFormat="1">
      <c r="A63" s="258"/>
      <c r="B63" s="257"/>
      <c r="C63" s="610" t="s">
        <v>139</v>
      </c>
      <c r="D63" s="610"/>
      <c r="E63" s="610"/>
      <c r="F63" s="258"/>
      <c r="G63" s="257"/>
      <c r="H63" s="258"/>
      <c r="I63" s="258"/>
      <c r="J63" s="257"/>
      <c r="K63" s="258"/>
      <c r="L63" s="257"/>
    </row>
    <row r="64" spans="1:12" s="256" customFormat="1">
      <c r="E64" s="265"/>
    </row>
    <row r="65" spans="5:5" s="256" customFormat="1">
      <c r="E65" s="265"/>
    </row>
    <row r="66" spans="5:5" s="256" customFormat="1">
      <c r="E66" s="265"/>
    </row>
    <row r="67" spans="5:5" s="256" customFormat="1">
      <c r="E67" s="265"/>
    </row>
    <row r="68" spans="5:5" s="256" customFormat="1"/>
  </sheetData>
  <mergeCells count="10">
    <mergeCell ref="A5:F5"/>
    <mergeCell ref="C63:E63"/>
    <mergeCell ref="A50:L51"/>
    <mergeCell ref="A52:L53"/>
    <mergeCell ref="A54:L54"/>
    <mergeCell ref="I6:K6"/>
    <mergeCell ref="H61:H62"/>
    <mergeCell ref="A59:B59"/>
    <mergeCell ref="A49:L49"/>
    <mergeCell ref="C61:E61"/>
  </mergeCells>
  <dataValidations count="4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40:F44 F12:F14 F34:F35 F9:F10">
      <formula1>11</formula1>
    </dataValidation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45:F46 F36:F39 F16:F23 F25:F33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46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46"/>
  </dataValidations>
  <printOptions gridLines="1"/>
  <pageMargins left="0.11810804899387577" right="0.11810804899387577" top="0.354329615048119" bottom="0.354329615048119" header="0.31496062992125984" footer="0.31496062992125984"/>
  <pageSetup scale="6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A5" sqref="A5"/>
    </sheetView>
  </sheetViews>
  <sheetFormatPr defaultRowHeight="15"/>
  <cols>
    <col min="1" max="1" width="10" style="180" customWidth="1"/>
    <col min="2" max="2" width="20.28515625" style="180" customWidth="1"/>
    <col min="3" max="3" width="30" style="180" customWidth="1"/>
    <col min="4" max="4" width="29" style="180" customWidth="1"/>
    <col min="5" max="5" width="22.5703125" style="180" customWidth="1"/>
    <col min="6" max="6" width="20" style="180" customWidth="1"/>
    <col min="7" max="7" width="29.28515625" style="180" customWidth="1"/>
    <col min="8" max="8" width="27.140625" style="180" customWidth="1"/>
    <col min="9" max="9" width="26.42578125" style="180" customWidth="1"/>
    <col min="10" max="10" width="0.5703125" style="180" customWidth="1"/>
    <col min="11" max="16384" width="9.140625" style="180"/>
  </cols>
  <sheetData>
    <row r="1" spans="1:10">
      <c r="A1" s="73" t="s">
        <v>377</v>
      </c>
      <c r="B1" s="75"/>
      <c r="C1" s="75"/>
      <c r="D1" s="75"/>
      <c r="E1" s="75"/>
      <c r="F1" s="75"/>
      <c r="G1" s="75"/>
      <c r="H1" s="75"/>
      <c r="I1" s="159" t="s">
        <v>198</v>
      </c>
      <c r="J1" s="160"/>
    </row>
    <row r="2" spans="1:10">
      <c r="A2" s="75" t="s">
        <v>140</v>
      </c>
      <c r="B2" s="75"/>
      <c r="C2" s="75"/>
      <c r="D2" s="75"/>
      <c r="E2" s="75"/>
      <c r="F2" s="75"/>
      <c r="G2" s="75"/>
      <c r="H2" s="75"/>
      <c r="I2" s="161" t="str">
        <f>'ფორმა N1'!K2</f>
        <v>01/09/2020-31/10/2020</v>
      </c>
      <c r="J2" s="160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60"/>
    </row>
    <row r="4" spans="1:10">
      <c r="A4" s="76" t="str">
        <f>'[4]ფორმა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>
      <c r="A5" s="201" t="str">
        <f>'ფორმა N1'!A5</f>
        <v>პ/პ  "თავისუფალი საქართველო"</v>
      </c>
      <c r="B5" s="201"/>
      <c r="C5" s="201"/>
      <c r="D5" s="201"/>
      <c r="E5" s="201"/>
      <c r="F5" s="201"/>
      <c r="G5" s="201"/>
      <c r="H5" s="201"/>
      <c r="I5" s="201"/>
      <c r="J5" s="187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2" t="s">
        <v>64</v>
      </c>
      <c r="B8" s="297" t="s">
        <v>356</v>
      </c>
      <c r="C8" s="298" t="s">
        <v>396</v>
      </c>
      <c r="D8" s="298" t="s">
        <v>397</v>
      </c>
      <c r="E8" s="298" t="s">
        <v>357</v>
      </c>
      <c r="F8" s="298" t="s">
        <v>370</v>
      </c>
      <c r="G8" s="298" t="s">
        <v>371</v>
      </c>
      <c r="H8" s="298" t="s">
        <v>398</v>
      </c>
      <c r="I8" s="163" t="s">
        <v>372</v>
      </c>
      <c r="J8" s="104"/>
    </row>
    <row r="9" spans="1:10">
      <c r="A9" s="165">
        <v>1</v>
      </c>
      <c r="B9" s="193"/>
      <c r="C9" s="170"/>
      <c r="D9" s="170"/>
      <c r="E9" s="169"/>
      <c r="F9" s="169"/>
      <c r="G9" s="169"/>
      <c r="H9" s="169"/>
      <c r="I9" s="169"/>
      <c r="J9" s="104"/>
    </row>
    <row r="10" spans="1:10">
      <c r="A10" s="165">
        <v>2</v>
      </c>
      <c r="B10" s="193"/>
      <c r="C10" s="170"/>
      <c r="D10" s="170"/>
      <c r="E10" s="169"/>
      <c r="F10" s="169"/>
      <c r="G10" s="169"/>
      <c r="H10" s="169"/>
      <c r="I10" s="169"/>
      <c r="J10" s="104"/>
    </row>
    <row r="11" spans="1:10">
      <c r="A11" s="165">
        <v>3</v>
      </c>
      <c r="B11" s="193"/>
      <c r="C11" s="170"/>
      <c r="D11" s="170"/>
      <c r="E11" s="169"/>
      <c r="F11" s="169"/>
      <c r="G11" s="169"/>
      <c r="H11" s="169"/>
      <c r="I11" s="169"/>
      <c r="J11" s="104"/>
    </row>
    <row r="12" spans="1:10">
      <c r="A12" s="165">
        <v>4</v>
      </c>
      <c r="B12" s="193"/>
      <c r="C12" s="170"/>
      <c r="D12" s="170"/>
      <c r="E12" s="169"/>
      <c r="F12" s="169"/>
      <c r="G12" s="169"/>
      <c r="H12" s="169"/>
      <c r="I12" s="169"/>
      <c r="J12" s="104"/>
    </row>
    <row r="13" spans="1:10">
      <c r="A13" s="165">
        <v>5</v>
      </c>
      <c r="B13" s="193"/>
      <c r="C13" s="170"/>
      <c r="D13" s="170"/>
      <c r="E13" s="169"/>
      <c r="F13" s="169"/>
      <c r="G13" s="169"/>
      <c r="H13" s="169"/>
      <c r="I13" s="169"/>
      <c r="J13" s="104"/>
    </row>
    <row r="14" spans="1:10">
      <c r="A14" s="165">
        <v>6</v>
      </c>
      <c r="B14" s="193"/>
      <c r="C14" s="170"/>
      <c r="D14" s="170"/>
      <c r="E14" s="169"/>
      <c r="F14" s="169"/>
      <c r="G14" s="169"/>
      <c r="H14" s="169"/>
      <c r="I14" s="169"/>
      <c r="J14" s="104"/>
    </row>
    <row r="15" spans="1:10">
      <c r="A15" s="165">
        <v>7</v>
      </c>
      <c r="B15" s="193"/>
      <c r="C15" s="170"/>
      <c r="D15" s="170"/>
      <c r="E15" s="169"/>
      <c r="F15" s="169"/>
      <c r="G15" s="169"/>
      <c r="H15" s="169"/>
      <c r="I15" s="169"/>
      <c r="J15" s="104"/>
    </row>
    <row r="16" spans="1:10">
      <c r="A16" s="165">
        <v>8</v>
      </c>
      <c r="B16" s="193"/>
      <c r="C16" s="170"/>
      <c r="D16" s="170"/>
      <c r="E16" s="169"/>
      <c r="F16" s="169"/>
      <c r="G16" s="169"/>
      <c r="H16" s="169"/>
      <c r="I16" s="169"/>
      <c r="J16" s="104"/>
    </row>
    <row r="17" spans="1:10">
      <c r="A17" s="165">
        <v>9</v>
      </c>
      <c r="B17" s="193"/>
      <c r="C17" s="170"/>
      <c r="D17" s="170"/>
      <c r="E17" s="169"/>
      <c r="F17" s="169"/>
      <c r="G17" s="169"/>
      <c r="H17" s="169"/>
      <c r="I17" s="169"/>
      <c r="J17" s="104"/>
    </row>
    <row r="18" spans="1:10">
      <c r="A18" s="165">
        <v>10</v>
      </c>
      <c r="B18" s="193"/>
      <c r="C18" s="170"/>
      <c r="D18" s="170"/>
      <c r="E18" s="169"/>
      <c r="F18" s="169"/>
      <c r="G18" s="169"/>
      <c r="H18" s="169"/>
      <c r="I18" s="169"/>
      <c r="J18" s="104"/>
    </row>
    <row r="19" spans="1:10">
      <c r="A19" s="165">
        <v>11</v>
      </c>
      <c r="B19" s="193"/>
      <c r="C19" s="170"/>
      <c r="D19" s="170"/>
      <c r="E19" s="169"/>
      <c r="F19" s="169"/>
      <c r="G19" s="169"/>
      <c r="H19" s="169"/>
      <c r="I19" s="169"/>
      <c r="J19" s="104"/>
    </row>
    <row r="20" spans="1:10">
      <c r="A20" s="165">
        <v>12</v>
      </c>
      <c r="B20" s="193"/>
      <c r="C20" s="170"/>
      <c r="D20" s="170"/>
      <c r="E20" s="169"/>
      <c r="F20" s="169"/>
      <c r="G20" s="169"/>
      <c r="H20" s="169"/>
      <c r="I20" s="169"/>
      <c r="J20" s="104"/>
    </row>
    <row r="21" spans="1:10">
      <c r="A21" s="165">
        <v>13</v>
      </c>
      <c r="B21" s="193"/>
      <c r="C21" s="170"/>
      <c r="D21" s="170"/>
      <c r="E21" s="169"/>
      <c r="F21" s="169"/>
      <c r="G21" s="169"/>
      <c r="H21" s="169"/>
      <c r="I21" s="169"/>
      <c r="J21" s="104"/>
    </row>
    <row r="22" spans="1:10">
      <c r="A22" s="165">
        <v>14</v>
      </c>
      <c r="B22" s="193"/>
      <c r="C22" s="170"/>
      <c r="D22" s="170"/>
      <c r="E22" s="169"/>
      <c r="F22" s="169"/>
      <c r="G22" s="169"/>
      <c r="H22" s="169"/>
      <c r="I22" s="169"/>
      <c r="J22" s="104"/>
    </row>
    <row r="23" spans="1:10">
      <c r="A23" s="165">
        <v>15</v>
      </c>
      <c r="B23" s="193"/>
      <c r="C23" s="170"/>
      <c r="D23" s="170"/>
      <c r="E23" s="169"/>
      <c r="F23" s="169"/>
      <c r="G23" s="169"/>
      <c r="H23" s="169"/>
      <c r="I23" s="169"/>
      <c r="J23" s="104"/>
    </row>
    <row r="24" spans="1:10">
      <c r="A24" s="165">
        <v>16</v>
      </c>
      <c r="B24" s="193"/>
      <c r="C24" s="170"/>
      <c r="D24" s="170"/>
      <c r="E24" s="169"/>
      <c r="F24" s="169"/>
      <c r="G24" s="169"/>
      <c r="H24" s="169"/>
      <c r="I24" s="169"/>
      <c r="J24" s="104"/>
    </row>
    <row r="25" spans="1:10">
      <c r="A25" s="165">
        <v>17</v>
      </c>
      <c r="B25" s="193"/>
      <c r="C25" s="170"/>
      <c r="D25" s="170"/>
      <c r="E25" s="169"/>
      <c r="F25" s="169"/>
      <c r="G25" s="169"/>
      <c r="H25" s="169"/>
      <c r="I25" s="169"/>
      <c r="J25" s="104"/>
    </row>
    <row r="26" spans="1:10">
      <c r="A26" s="165">
        <v>18</v>
      </c>
      <c r="B26" s="193"/>
      <c r="C26" s="170"/>
      <c r="D26" s="170"/>
      <c r="E26" s="169"/>
      <c r="F26" s="169"/>
      <c r="G26" s="169"/>
      <c r="H26" s="169"/>
      <c r="I26" s="169"/>
      <c r="J26" s="104"/>
    </row>
    <row r="27" spans="1:10">
      <c r="A27" s="165">
        <v>19</v>
      </c>
      <c r="B27" s="193"/>
      <c r="C27" s="170"/>
      <c r="D27" s="170"/>
      <c r="E27" s="169"/>
      <c r="F27" s="169"/>
      <c r="G27" s="169"/>
      <c r="H27" s="169"/>
      <c r="I27" s="169"/>
      <c r="J27" s="104"/>
    </row>
    <row r="28" spans="1:10">
      <c r="A28" s="165">
        <v>20</v>
      </c>
      <c r="B28" s="193"/>
      <c r="C28" s="170"/>
      <c r="D28" s="170"/>
      <c r="E28" s="169"/>
      <c r="F28" s="169"/>
      <c r="G28" s="169"/>
      <c r="H28" s="169"/>
      <c r="I28" s="169"/>
      <c r="J28" s="104"/>
    </row>
    <row r="29" spans="1:10">
      <c r="A29" s="165">
        <v>21</v>
      </c>
      <c r="B29" s="193"/>
      <c r="C29" s="173"/>
      <c r="D29" s="173"/>
      <c r="E29" s="172"/>
      <c r="F29" s="172"/>
      <c r="G29" s="172"/>
      <c r="H29" s="240"/>
      <c r="I29" s="169"/>
      <c r="J29" s="104"/>
    </row>
    <row r="30" spans="1:10">
      <c r="A30" s="165">
        <v>22</v>
      </c>
      <c r="B30" s="193"/>
      <c r="C30" s="173"/>
      <c r="D30" s="173"/>
      <c r="E30" s="172"/>
      <c r="F30" s="172"/>
      <c r="G30" s="172"/>
      <c r="H30" s="240"/>
      <c r="I30" s="169"/>
      <c r="J30" s="104"/>
    </row>
    <row r="31" spans="1:10">
      <c r="A31" s="165">
        <v>23</v>
      </c>
      <c r="B31" s="193"/>
      <c r="C31" s="173"/>
      <c r="D31" s="173"/>
      <c r="E31" s="172"/>
      <c r="F31" s="172"/>
      <c r="G31" s="172"/>
      <c r="H31" s="240"/>
      <c r="I31" s="169"/>
      <c r="J31" s="104"/>
    </row>
    <row r="32" spans="1:10">
      <c r="A32" s="165">
        <v>24</v>
      </c>
      <c r="B32" s="193"/>
      <c r="C32" s="173"/>
      <c r="D32" s="173"/>
      <c r="E32" s="172"/>
      <c r="F32" s="172"/>
      <c r="G32" s="172"/>
      <c r="H32" s="240"/>
      <c r="I32" s="169"/>
      <c r="J32" s="104"/>
    </row>
    <row r="33" spans="1:12">
      <c r="A33" s="165">
        <v>25</v>
      </c>
      <c r="B33" s="193"/>
      <c r="C33" s="173"/>
      <c r="D33" s="173"/>
      <c r="E33" s="172"/>
      <c r="F33" s="172"/>
      <c r="G33" s="172"/>
      <c r="H33" s="240"/>
      <c r="I33" s="169"/>
      <c r="J33" s="104"/>
    </row>
    <row r="34" spans="1:12">
      <c r="A34" s="165">
        <v>26</v>
      </c>
      <c r="B34" s="193"/>
      <c r="C34" s="173"/>
      <c r="D34" s="173"/>
      <c r="E34" s="172"/>
      <c r="F34" s="172"/>
      <c r="G34" s="172"/>
      <c r="H34" s="240"/>
      <c r="I34" s="169"/>
      <c r="J34" s="104"/>
    </row>
    <row r="35" spans="1:12">
      <c r="A35" s="165">
        <v>27</v>
      </c>
      <c r="B35" s="193"/>
      <c r="C35" s="173"/>
      <c r="D35" s="173"/>
      <c r="E35" s="172"/>
      <c r="F35" s="172"/>
      <c r="G35" s="172"/>
      <c r="H35" s="240"/>
      <c r="I35" s="169"/>
      <c r="J35" s="104"/>
    </row>
    <row r="36" spans="1:12">
      <c r="A36" s="165">
        <v>28</v>
      </c>
      <c r="B36" s="193"/>
      <c r="C36" s="173"/>
      <c r="D36" s="173"/>
      <c r="E36" s="172"/>
      <c r="F36" s="172"/>
      <c r="G36" s="172"/>
      <c r="H36" s="240"/>
      <c r="I36" s="169"/>
      <c r="J36" s="104"/>
    </row>
    <row r="37" spans="1:12">
      <c r="A37" s="165">
        <v>29</v>
      </c>
      <c r="B37" s="193"/>
      <c r="C37" s="173"/>
      <c r="D37" s="173"/>
      <c r="E37" s="172"/>
      <c r="F37" s="172"/>
      <c r="G37" s="172"/>
      <c r="H37" s="240"/>
      <c r="I37" s="169"/>
      <c r="J37" s="104"/>
    </row>
    <row r="38" spans="1:12">
      <c r="A38" s="165" t="s">
        <v>273</v>
      </c>
      <c r="B38" s="193"/>
      <c r="C38" s="173"/>
      <c r="D38" s="173"/>
      <c r="E38" s="172"/>
      <c r="F38" s="172"/>
      <c r="G38" s="241"/>
      <c r="H38" s="250" t="s">
        <v>389</v>
      </c>
      <c r="I38" s="301">
        <f>SUM(I9:I37)</f>
        <v>0</v>
      </c>
      <c r="J38" s="104"/>
    </row>
    <row r="40" spans="1:12">
      <c r="A40" s="180" t="s">
        <v>414</v>
      </c>
    </row>
    <row r="42" spans="1:12">
      <c r="B42" s="182" t="s">
        <v>107</v>
      </c>
      <c r="F42" s="183"/>
    </row>
    <row r="43" spans="1:12">
      <c r="F43" s="181"/>
      <c r="I43" s="181"/>
      <c r="J43" s="181"/>
      <c r="K43" s="181"/>
      <c r="L43" s="181"/>
    </row>
    <row r="44" spans="1:12">
      <c r="C44" s="184"/>
      <c r="F44" s="184"/>
      <c r="G44" s="184"/>
      <c r="H44" s="187"/>
      <c r="I44" s="185"/>
      <c r="J44" s="181"/>
      <c r="K44" s="181"/>
      <c r="L44" s="181"/>
    </row>
    <row r="45" spans="1:12">
      <c r="A45" s="181"/>
      <c r="C45" s="186" t="s">
        <v>263</v>
      </c>
      <c r="F45" s="187" t="s">
        <v>268</v>
      </c>
      <c r="G45" s="186"/>
      <c r="H45" s="186"/>
      <c r="I45" s="185"/>
      <c r="J45" s="181"/>
      <c r="K45" s="181"/>
      <c r="L45" s="181"/>
    </row>
    <row r="46" spans="1:12">
      <c r="A46" s="181"/>
      <c r="C46" s="188" t="s">
        <v>139</v>
      </c>
      <c r="F46" s="180" t="s">
        <v>264</v>
      </c>
      <c r="I46" s="181"/>
      <c r="J46" s="181"/>
      <c r="K46" s="181"/>
      <c r="L46" s="181"/>
    </row>
    <row r="47" spans="1:12" s="181" customFormat="1">
      <c r="B47" s="180"/>
      <c r="C47" s="188"/>
      <c r="G47" s="188"/>
      <c r="H47" s="188"/>
    </row>
    <row r="48" spans="1:12" s="181" customFormat="1" ht="12.75"/>
    <row r="49" s="181" customFormat="1" ht="12.75"/>
    <row r="50" s="181" customFormat="1" ht="12.75"/>
    <row r="51" s="18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H18" sqref="H18"/>
    </sheetView>
  </sheetViews>
  <sheetFormatPr defaultRowHeight="12.75"/>
  <cols>
    <col min="1" max="1" width="7.28515625" style="195" customWidth="1"/>
    <col min="2" max="2" width="57.28515625" style="195" customWidth="1"/>
    <col min="3" max="3" width="24.140625" style="195" customWidth="1"/>
    <col min="4" max="16384" width="9.140625" style="195"/>
  </cols>
  <sheetData>
    <row r="1" spans="1:3" s="6" customFormat="1" ht="18.75" customHeight="1">
      <c r="A1" s="642" t="s">
        <v>478</v>
      </c>
      <c r="B1" s="642"/>
      <c r="C1" s="306" t="s">
        <v>109</v>
      </c>
    </row>
    <row r="2" spans="1:3" s="6" customFormat="1" ht="15">
      <c r="A2" s="642"/>
      <c r="B2" s="642"/>
      <c r="C2" s="303" t="str">
        <f>'ფორმა N1'!K2</f>
        <v>01/09/2020-31/10/2020</v>
      </c>
    </row>
    <row r="3" spans="1:3" s="6" customFormat="1" ht="15">
      <c r="A3" s="338" t="s">
        <v>140</v>
      </c>
      <c r="B3" s="304"/>
      <c r="C3" s="305"/>
    </row>
    <row r="4" spans="1:3" s="6" customFormat="1" ht="15">
      <c r="A4" s="113"/>
      <c r="B4" s="304"/>
      <c r="C4" s="305"/>
    </row>
    <row r="5" spans="1:3" s="21" customFormat="1" ht="15">
      <c r="A5" s="643" t="s">
        <v>269</v>
      </c>
      <c r="B5" s="643"/>
      <c r="C5" s="113"/>
    </row>
    <row r="6" spans="1:3" s="21" customFormat="1" ht="15">
      <c r="A6" s="644" t="str">
        <f>'ფორმა N1'!A5</f>
        <v>პ/პ  "თავისუფალი საქართველო"</v>
      </c>
      <c r="B6" s="644"/>
      <c r="C6" s="113"/>
    </row>
    <row r="7" spans="1:3">
      <c r="A7" s="339"/>
      <c r="B7" s="339"/>
      <c r="C7" s="339"/>
    </row>
    <row r="8" spans="1:3">
      <c r="A8" s="339"/>
      <c r="B8" s="339"/>
      <c r="C8" s="339"/>
    </row>
    <row r="9" spans="1:3" ht="30" customHeight="1">
      <c r="A9" s="340" t="s">
        <v>64</v>
      </c>
      <c r="B9" s="340" t="s">
        <v>11</v>
      </c>
      <c r="C9" s="341" t="s">
        <v>9</v>
      </c>
    </row>
    <row r="10" spans="1:3" ht="15">
      <c r="A10" s="342">
        <v>1</v>
      </c>
      <c r="B10" s="343" t="s">
        <v>57</v>
      </c>
      <c r="C10" s="357">
        <f>'ფორმა N5'!D9</f>
        <v>845056.35000000009</v>
      </c>
    </row>
    <row r="11" spans="1:3" ht="15">
      <c r="A11" s="344">
        <v>1.1000000000000001</v>
      </c>
      <c r="B11" s="343" t="s">
        <v>479</v>
      </c>
      <c r="C11" s="358">
        <f>'ფორმა N4'!D37+'ფორმა N5'!D37</f>
        <v>331263.40000000002</v>
      </c>
    </row>
    <row r="12" spans="1:3" ht="15">
      <c r="A12" s="345" t="s">
        <v>30</v>
      </c>
      <c r="B12" s="343" t="s">
        <v>480</v>
      </c>
      <c r="C12" s="358">
        <f>'ფორმა N5'!D38</f>
        <v>0</v>
      </c>
    </row>
    <row r="13" spans="1:3" ht="15">
      <c r="A13" s="344">
        <v>1.2</v>
      </c>
      <c r="B13" s="343" t="s">
        <v>58</v>
      </c>
      <c r="C13" s="358">
        <f>'ფორმა N4'!D10+'ფორმა N5'!D10</f>
        <v>381110</v>
      </c>
    </row>
    <row r="14" spans="1:3" ht="15">
      <c r="A14" s="344">
        <v>1.3</v>
      </c>
      <c r="B14" s="343" t="s">
        <v>481</v>
      </c>
      <c r="C14" s="358">
        <f>'ფორმა N5'!C16</f>
        <v>5570</v>
      </c>
    </row>
    <row r="15" spans="1:3" ht="15">
      <c r="A15" s="641"/>
      <c r="B15" s="641"/>
      <c r="C15" s="641"/>
    </row>
    <row r="16" spans="1:3" ht="30" customHeight="1">
      <c r="A16" s="340" t="s">
        <v>64</v>
      </c>
      <c r="B16" s="340" t="s">
        <v>244</v>
      </c>
      <c r="C16" s="341" t="s">
        <v>67</v>
      </c>
    </row>
    <row r="17" spans="1:4" ht="15">
      <c r="A17" s="342">
        <v>2</v>
      </c>
      <c r="B17" s="343" t="s">
        <v>482</v>
      </c>
      <c r="C17" s="547">
        <f>'ფორმა N3'!C9</f>
        <v>851861</v>
      </c>
    </row>
    <row r="18" spans="1:4" ht="15">
      <c r="A18" s="346">
        <v>2.1</v>
      </c>
      <c r="B18" s="343" t="s">
        <v>483</v>
      </c>
      <c r="C18" s="343">
        <f>'ფორმა N2'!D17+'ფორმა N3'!D17</f>
        <v>409354</v>
      </c>
    </row>
    <row r="19" spans="1:4" ht="15">
      <c r="A19" s="346">
        <v>2.2000000000000002</v>
      </c>
      <c r="B19" s="343" t="s">
        <v>484</v>
      </c>
      <c r="C19" s="343">
        <f>'ფორმა N2'!D18+'ფორმა N3'!D18</f>
        <v>3507</v>
      </c>
    </row>
    <row r="20" spans="1:4" ht="15">
      <c r="A20" s="346">
        <v>2.2999999999999998</v>
      </c>
      <c r="B20" s="343" t="s">
        <v>485</v>
      </c>
      <c r="C20" s="347">
        <f>SUM(C21:C25)</f>
        <v>439000</v>
      </c>
    </row>
    <row r="21" spans="1:4" ht="15">
      <c r="A21" s="345" t="s">
        <v>486</v>
      </c>
      <c r="B21" s="348" t="s">
        <v>487</v>
      </c>
      <c r="C21" s="343">
        <f>'ფორმა N2'!D13+'ფორმა N3'!D13</f>
        <v>376800</v>
      </c>
    </row>
    <row r="22" spans="1:4" ht="15">
      <c r="A22" s="345" t="s">
        <v>488</v>
      </c>
      <c r="B22" s="348" t="s">
        <v>489</v>
      </c>
      <c r="C22" s="343">
        <f>'ფორმა N2'!C27+'ფორმა N3'!C27</f>
        <v>4200</v>
      </c>
    </row>
    <row r="23" spans="1:4" ht="15">
      <c r="A23" s="345" t="s">
        <v>490</v>
      </c>
      <c r="B23" s="348" t="s">
        <v>491</v>
      </c>
      <c r="C23" s="343">
        <f>'ფორმა N1'!D21</f>
        <v>58000</v>
      </c>
    </row>
    <row r="24" spans="1:4" ht="15">
      <c r="A24" s="345" t="s">
        <v>492</v>
      </c>
      <c r="B24" s="348" t="s">
        <v>493</v>
      </c>
      <c r="C24" s="343">
        <f>'ფორმა N2'!C31+'ფორმა N3'!C31</f>
        <v>0</v>
      </c>
    </row>
    <row r="25" spans="1:4" ht="15">
      <c r="A25" s="345" t="s">
        <v>494</v>
      </c>
      <c r="B25" s="348" t="s">
        <v>495</v>
      </c>
      <c r="C25" s="343">
        <f>'ფორმა N2'!D11+'ფორმა N3'!D11</f>
        <v>0</v>
      </c>
    </row>
    <row r="26" spans="1:4" ht="15">
      <c r="A26" s="355"/>
      <c r="B26" s="354"/>
      <c r="C26" s="353"/>
    </row>
    <row r="27" spans="1:4" ht="15">
      <c r="A27" s="355"/>
      <c r="B27" s="354"/>
      <c r="C27" s="353"/>
    </row>
    <row r="28" spans="1:4" ht="15">
      <c r="A28" s="21"/>
      <c r="B28" s="21"/>
      <c r="C28" s="21"/>
      <c r="D28" s="352"/>
    </row>
    <row r="29" spans="1:4" ht="15">
      <c r="A29" s="194" t="s">
        <v>107</v>
      </c>
      <c r="B29" s="21"/>
      <c r="C29" s="21"/>
      <c r="D29" s="352"/>
    </row>
    <row r="30" spans="1:4" ht="15">
      <c r="A30" s="21"/>
      <c r="B30" s="21"/>
      <c r="C30" s="21"/>
      <c r="D30" s="352"/>
    </row>
    <row r="31" spans="1:4" ht="15">
      <c r="A31" s="21"/>
      <c r="B31" s="21"/>
      <c r="C31" s="21"/>
      <c r="D31" s="351"/>
    </row>
    <row r="32" spans="1:4" ht="15">
      <c r="B32" s="194" t="s">
        <v>266</v>
      </c>
      <c r="C32" s="21"/>
      <c r="D32" s="351"/>
    </row>
    <row r="33" spans="2:4" ht="15">
      <c r="B33" s="21" t="s">
        <v>265</v>
      </c>
      <c r="C33" s="21"/>
      <c r="D33" s="351"/>
    </row>
    <row r="34" spans="2:4">
      <c r="B34" s="350" t="s">
        <v>139</v>
      </c>
      <c r="D34" s="349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2">
        <v>40907</v>
      </c>
      <c r="C2" t="s">
        <v>200</v>
      </c>
      <c r="E2" t="s">
        <v>231</v>
      </c>
      <c r="G2" s="64" t="s">
        <v>236</v>
      </c>
    </row>
    <row r="3" spans="1:7" ht="15">
      <c r="A3" s="62">
        <v>40908</v>
      </c>
      <c r="C3" t="s">
        <v>201</v>
      </c>
      <c r="E3" t="s">
        <v>232</v>
      </c>
      <c r="G3" s="64" t="s">
        <v>237</v>
      </c>
    </row>
    <row r="4" spans="1:7" ht="15">
      <c r="A4" s="62">
        <v>40909</v>
      </c>
      <c r="C4" t="s">
        <v>202</v>
      </c>
      <c r="E4" t="s">
        <v>233</v>
      </c>
      <c r="G4" s="64" t="s">
        <v>238</v>
      </c>
    </row>
    <row r="5" spans="1:7">
      <c r="A5" s="62">
        <v>40910</v>
      </c>
      <c r="C5" t="s">
        <v>203</v>
      </c>
      <c r="E5" t="s">
        <v>234</v>
      </c>
    </row>
    <row r="6" spans="1:7">
      <c r="A6" s="62">
        <v>40911</v>
      </c>
      <c r="C6" t="s">
        <v>204</v>
      </c>
    </row>
    <row r="7" spans="1:7">
      <c r="A7" s="62">
        <v>40912</v>
      </c>
      <c r="C7" t="s">
        <v>205</v>
      </c>
    </row>
    <row r="8" spans="1:7">
      <c r="A8" s="62">
        <v>40913</v>
      </c>
      <c r="C8" t="s">
        <v>206</v>
      </c>
    </row>
    <row r="9" spans="1:7">
      <c r="A9" s="62">
        <v>40914</v>
      </c>
      <c r="C9" t="s">
        <v>207</v>
      </c>
    </row>
    <row r="10" spans="1:7">
      <c r="A10" s="62">
        <v>40915</v>
      </c>
      <c r="C10" t="s">
        <v>208</v>
      </c>
    </row>
    <row r="11" spans="1:7">
      <c r="A11" s="62">
        <v>40916</v>
      </c>
      <c r="C11" t="s">
        <v>209</v>
      </c>
    </row>
    <row r="12" spans="1:7">
      <c r="A12" s="62">
        <v>40917</v>
      </c>
      <c r="C12" t="s">
        <v>210</v>
      </c>
    </row>
    <row r="13" spans="1:7">
      <c r="A13" s="62">
        <v>40918</v>
      </c>
      <c r="C13" t="s">
        <v>211</v>
      </c>
    </row>
    <row r="14" spans="1:7">
      <c r="A14" s="62">
        <v>40919</v>
      </c>
      <c r="C14" t="s">
        <v>212</v>
      </c>
    </row>
    <row r="15" spans="1:7">
      <c r="A15" s="62">
        <v>40920</v>
      </c>
      <c r="C15" t="s">
        <v>213</v>
      </c>
    </row>
    <row r="16" spans="1:7">
      <c r="A16" s="62">
        <v>40921</v>
      </c>
      <c r="C16" t="s">
        <v>214</v>
      </c>
    </row>
    <row r="17" spans="1:3">
      <c r="A17" s="62">
        <v>40922</v>
      </c>
      <c r="C17" t="s">
        <v>215</v>
      </c>
    </row>
    <row r="18" spans="1:3">
      <c r="A18" s="62">
        <v>40923</v>
      </c>
      <c r="C18" t="s">
        <v>216</v>
      </c>
    </row>
    <row r="19" spans="1:3">
      <c r="A19" s="62">
        <v>40924</v>
      </c>
      <c r="C19" t="s">
        <v>217</v>
      </c>
    </row>
    <row r="20" spans="1:3">
      <c r="A20" s="62">
        <v>40925</v>
      </c>
      <c r="C20" t="s">
        <v>218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>
      <selection activeCell="N28" sqref="N28"/>
    </sheetView>
  </sheetViews>
  <sheetFormatPr defaultRowHeight="12.75"/>
  <cols>
    <col min="1" max="1" width="4.28515625" style="468" customWidth="1"/>
    <col min="2" max="2" width="20.7109375" style="468" customWidth="1"/>
    <col min="3" max="3" width="16.85546875" style="468" customWidth="1"/>
    <col min="4" max="4" width="14.85546875" style="468" customWidth="1"/>
    <col min="5" max="5" width="15.28515625" style="468" customWidth="1"/>
    <col min="6" max="6" width="15.85546875" style="468" customWidth="1"/>
    <col min="7" max="7" width="11.28515625" style="468" customWidth="1"/>
    <col min="8" max="8" width="17.7109375" style="468" customWidth="1"/>
    <col min="9" max="16384" width="9.140625" style="468"/>
  </cols>
  <sheetData>
    <row r="1" spans="1:8" ht="15">
      <c r="A1" s="647" t="s">
        <v>558</v>
      </c>
      <c r="B1" s="647"/>
      <c r="C1" s="647"/>
      <c r="D1" s="647"/>
      <c r="E1" s="647"/>
      <c r="F1" s="647"/>
      <c r="G1" s="77" t="s">
        <v>109</v>
      </c>
      <c r="H1" s="77"/>
    </row>
    <row r="2" spans="1:8" ht="15">
      <c r="A2" s="648" t="s">
        <v>140</v>
      </c>
      <c r="B2" s="648"/>
      <c r="C2" s="648"/>
      <c r="D2" s="648"/>
      <c r="E2" s="469"/>
      <c r="F2" s="469"/>
      <c r="G2" s="470" t="str">
        <f>'ფორმა N1'!K2</f>
        <v>01/09/2020-31/10/2020</v>
      </c>
      <c r="H2" s="470"/>
    </row>
    <row r="3" spans="1:8" ht="15">
      <c r="A3" s="469"/>
      <c r="B3" s="469"/>
      <c r="C3" s="469"/>
      <c r="D3" s="469"/>
      <c r="E3" s="469"/>
      <c r="F3" s="469"/>
      <c r="G3" s="469"/>
      <c r="H3" s="469"/>
    </row>
    <row r="4" spans="1:8" ht="15">
      <c r="A4" s="649" t="s">
        <v>559</v>
      </c>
      <c r="B4" s="649"/>
      <c r="C4" s="649"/>
      <c r="D4" s="201" t="s">
        <v>517</v>
      </c>
      <c r="E4" s="469"/>
      <c r="F4" s="469"/>
      <c r="G4" s="469"/>
      <c r="H4" s="469"/>
    </row>
    <row r="6" spans="1:8" ht="15">
      <c r="A6" s="645" t="s">
        <v>560</v>
      </c>
      <c r="B6" s="645"/>
      <c r="C6" s="645"/>
      <c r="D6" s="646" t="s">
        <v>502</v>
      </c>
      <c r="E6" s="646"/>
      <c r="F6" s="471"/>
      <c r="G6" s="472"/>
      <c r="H6" s="473"/>
    </row>
    <row r="7" spans="1:8" ht="15">
      <c r="A7" s="645" t="s">
        <v>561</v>
      </c>
      <c r="B7" s="645"/>
      <c r="C7" s="645"/>
      <c r="D7" s="646" t="s">
        <v>503</v>
      </c>
      <c r="E7" s="646"/>
      <c r="F7" s="471"/>
      <c r="G7" s="472"/>
      <c r="H7" s="473"/>
    </row>
    <row r="8" spans="1:8" ht="15">
      <c r="A8" s="645" t="s">
        <v>562</v>
      </c>
      <c r="B8" s="645"/>
      <c r="C8" s="645"/>
      <c r="D8" s="646" t="s">
        <v>504</v>
      </c>
      <c r="E8" s="646"/>
      <c r="F8" s="471"/>
      <c r="G8" s="472"/>
      <c r="H8" s="473"/>
    </row>
    <row r="9" spans="1:8" ht="15">
      <c r="A9" s="650" t="s">
        <v>563</v>
      </c>
      <c r="B9" s="650"/>
      <c r="C9" s="650"/>
      <c r="D9" s="651"/>
      <c r="E9" s="646"/>
      <c r="F9" s="471"/>
      <c r="G9" s="472"/>
      <c r="H9" s="473"/>
    </row>
    <row r="10" spans="1:8" ht="15">
      <c r="A10" s="650" t="s">
        <v>564</v>
      </c>
      <c r="B10" s="650"/>
      <c r="C10" s="650"/>
      <c r="D10" s="646"/>
      <c r="E10" s="646"/>
      <c r="F10" s="471"/>
      <c r="G10" s="472"/>
      <c r="H10" s="473"/>
    </row>
    <row r="11" spans="1:8" ht="15">
      <c r="A11" s="650" t="s">
        <v>565</v>
      </c>
      <c r="B11" s="650"/>
      <c r="C11" s="650"/>
      <c r="D11" s="646"/>
      <c r="E11" s="646"/>
      <c r="F11" s="471"/>
      <c r="G11" s="472"/>
      <c r="H11" s="473"/>
    </row>
    <row r="12" spans="1:8" ht="15">
      <c r="A12" s="650" t="s">
        <v>566</v>
      </c>
      <c r="B12" s="650"/>
      <c r="C12" s="650"/>
      <c r="D12" s="646" t="s">
        <v>574</v>
      </c>
      <c r="E12" s="646"/>
      <c r="F12" s="471"/>
      <c r="G12" s="472"/>
      <c r="H12" s="473"/>
    </row>
    <row r="13" spans="1:8" ht="15">
      <c r="A13" s="652" t="s">
        <v>567</v>
      </c>
      <c r="B13" s="652"/>
      <c r="C13" s="652"/>
      <c r="D13" s="651" t="s">
        <v>555</v>
      </c>
      <c r="E13" s="646"/>
      <c r="F13" s="471"/>
      <c r="G13" s="472"/>
      <c r="H13" s="473"/>
    </row>
    <row r="14" spans="1:8" ht="15">
      <c r="A14" s="645" t="s">
        <v>568</v>
      </c>
      <c r="B14" s="645"/>
      <c r="C14" s="645"/>
      <c r="D14" s="646"/>
      <c r="E14" s="646"/>
      <c r="F14" s="471"/>
      <c r="G14" s="472"/>
      <c r="H14" s="473"/>
    </row>
    <row r="15" spans="1:8">
      <c r="E15" s="471"/>
      <c r="F15" s="471"/>
      <c r="G15" s="471"/>
    </row>
    <row r="16" spans="1:8" ht="15">
      <c r="A16" s="654" t="s">
        <v>569</v>
      </c>
      <c r="B16" s="654"/>
      <c r="C16" s="654"/>
      <c r="D16" s="654"/>
      <c r="E16" s="473"/>
      <c r="F16" s="473"/>
      <c r="G16" s="473"/>
      <c r="H16" s="473"/>
    </row>
    <row r="17" spans="1:8" ht="15">
      <c r="A17" s="474" t="s">
        <v>64</v>
      </c>
      <c r="B17" s="475" t="s">
        <v>227</v>
      </c>
      <c r="C17" s="475" t="s">
        <v>324</v>
      </c>
      <c r="D17" s="475" t="s">
        <v>325</v>
      </c>
      <c r="E17" s="475" t="s">
        <v>329</v>
      </c>
      <c r="F17" s="475" t="s">
        <v>332</v>
      </c>
      <c r="G17" s="475" t="s">
        <v>570</v>
      </c>
      <c r="H17" s="475" t="s">
        <v>571</v>
      </c>
    </row>
    <row r="18" spans="1:8" ht="15">
      <c r="A18" s="476">
        <v>1</v>
      </c>
      <c r="B18" s="477">
        <v>36001002966</v>
      </c>
      <c r="C18" s="477" t="s">
        <v>498</v>
      </c>
      <c r="D18" s="477" t="s">
        <v>575</v>
      </c>
      <c r="E18" s="477" t="s">
        <v>576</v>
      </c>
      <c r="F18" s="477" t="s">
        <v>331</v>
      </c>
      <c r="G18" s="477">
        <v>303120</v>
      </c>
      <c r="H18" s="477" t="s">
        <v>819</v>
      </c>
    </row>
    <row r="19" spans="1:8" ht="15">
      <c r="A19" s="476">
        <v>2</v>
      </c>
      <c r="B19" s="477"/>
      <c r="C19" s="477"/>
      <c r="D19" s="477"/>
      <c r="E19" s="477"/>
      <c r="F19" s="477" t="s">
        <v>331</v>
      </c>
      <c r="G19" s="477"/>
      <c r="H19" s="477"/>
    </row>
    <row r="20" spans="1:8" ht="15">
      <c r="A20" s="476">
        <v>3</v>
      </c>
      <c r="B20" s="478"/>
      <c r="C20" s="478"/>
      <c r="D20" s="478"/>
      <c r="E20" s="478"/>
      <c r="F20" s="477" t="s">
        <v>0</v>
      </c>
      <c r="G20" s="478"/>
      <c r="H20" s="478"/>
    </row>
    <row r="21" spans="1:8" ht="15">
      <c r="A21" s="476">
        <v>4</v>
      </c>
      <c r="B21" s="478"/>
      <c r="C21" s="478"/>
      <c r="D21" s="478"/>
      <c r="E21" s="478"/>
      <c r="F21" s="477" t="s">
        <v>0</v>
      </c>
      <c r="G21" s="478"/>
      <c r="H21" s="478"/>
    </row>
    <row r="22" spans="1:8" ht="15">
      <c r="A22" s="476">
        <v>5</v>
      </c>
      <c r="B22" s="478"/>
      <c r="C22" s="478"/>
      <c r="D22" s="478"/>
      <c r="E22" s="478"/>
      <c r="F22" s="477" t="s">
        <v>481</v>
      </c>
      <c r="G22" s="479">
        <v>5000</v>
      </c>
      <c r="H22" s="478"/>
    </row>
    <row r="23" spans="1:8" ht="15">
      <c r="A23" s="476" t="s">
        <v>273</v>
      </c>
      <c r="B23" s="478"/>
      <c r="C23" s="478"/>
      <c r="D23" s="478"/>
      <c r="E23" s="478"/>
      <c r="F23" s="477" t="s">
        <v>481</v>
      </c>
      <c r="G23" s="478"/>
      <c r="H23" s="478"/>
    </row>
    <row r="24" spans="1:8" ht="15">
      <c r="A24" s="476"/>
      <c r="B24" s="478"/>
      <c r="C24" s="478"/>
      <c r="D24" s="478"/>
      <c r="E24" s="478"/>
      <c r="F24" s="477" t="s">
        <v>572</v>
      </c>
      <c r="G24" s="478"/>
      <c r="H24" s="478"/>
    </row>
    <row r="25" spans="1:8" ht="15">
      <c r="A25" s="476"/>
      <c r="B25" s="478"/>
      <c r="C25" s="478"/>
      <c r="D25" s="478"/>
      <c r="E25" s="478"/>
      <c r="F25" s="477" t="s">
        <v>572</v>
      </c>
      <c r="G25" s="478"/>
      <c r="H25" s="478"/>
    </row>
    <row r="26" spans="1:8" ht="15">
      <c r="A26" s="655"/>
      <c r="B26" s="656"/>
      <c r="C26" s="656"/>
      <c r="D26" s="656"/>
      <c r="E26" s="657"/>
      <c r="F26" s="480" t="s">
        <v>389</v>
      </c>
      <c r="G26" s="481">
        <f>G18+G19+G20+G21+G22+G23+G24+G25</f>
        <v>308120</v>
      </c>
      <c r="H26" s="482"/>
    </row>
    <row r="27" spans="1:8" ht="15">
      <c r="A27" s="473"/>
      <c r="B27" s="473"/>
      <c r="C27" s="473"/>
      <c r="D27" s="473"/>
      <c r="E27" s="473"/>
      <c r="F27" s="483"/>
      <c r="G27" s="473"/>
      <c r="H27" s="473"/>
    </row>
    <row r="28" spans="1:8" ht="15" customHeight="1">
      <c r="A28" s="658" t="s">
        <v>573</v>
      </c>
      <c r="B28" s="658"/>
      <c r="C28" s="658"/>
      <c r="D28" s="658"/>
      <c r="E28" s="658"/>
      <c r="F28" s="658"/>
      <c r="G28" s="658"/>
      <c r="H28" s="658"/>
    </row>
    <row r="29" spans="1:8" ht="15">
      <c r="A29" s="473"/>
      <c r="B29" s="484"/>
      <c r="C29" s="473"/>
      <c r="D29" s="473"/>
      <c r="E29" s="473"/>
      <c r="F29" s="473"/>
      <c r="G29" s="473"/>
      <c r="H29" s="473"/>
    </row>
    <row r="30" spans="1:8" ht="15">
      <c r="A30" s="473"/>
      <c r="B30" s="485" t="s">
        <v>107</v>
      </c>
      <c r="C30" s="486"/>
      <c r="D30" s="486"/>
      <c r="E30" s="487"/>
      <c r="F30" s="486"/>
      <c r="G30" s="473"/>
      <c r="H30" s="473"/>
    </row>
    <row r="31" spans="1:8" ht="15">
      <c r="B31" s="486"/>
      <c r="C31" s="488" t="s">
        <v>263</v>
      </c>
      <c r="D31" s="486"/>
      <c r="E31" s="659" t="s">
        <v>268</v>
      </c>
      <c r="F31" s="659"/>
      <c r="G31" s="659"/>
      <c r="H31" s="472"/>
    </row>
    <row r="32" spans="1:8" ht="15">
      <c r="B32" s="486"/>
      <c r="C32" s="489" t="s">
        <v>139</v>
      </c>
      <c r="D32" s="486"/>
      <c r="E32" s="653" t="s">
        <v>264</v>
      </c>
      <c r="F32" s="653"/>
      <c r="G32" s="653"/>
      <c r="H32" s="473"/>
    </row>
  </sheetData>
  <mergeCells count="26">
    <mergeCell ref="E32:G32"/>
    <mergeCell ref="A14:C14"/>
    <mergeCell ref="D14:E14"/>
    <mergeCell ref="A16:D16"/>
    <mergeCell ref="A26:E26"/>
    <mergeCell ref="A28:H28"/>
    <mergeCell ref="E31:G31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7:C7"/>
    <mergeCell ref="D7:E7"/>
    <mergeCell ref="A1:F1"/>
    <mergeCell ref="A2:D2"/>
    <mergeCell ref="A4:C4"/>
    <mergeCell ref="A6:C6"/>
    <mergeCell ref="D6:E6"/>
  </mergeCells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tabSelected="1" view="pageBreakPreview" topLeftCell="A4" zoomScale="80" zoomScaleNormal="100" zoomScaleSheetLayoutView="80" workbookViewId="0">
      <selection activeCell="B31" sqref="B31"/>
    </sheetView>
  </sheetViews>
  <sheetFormatPr defaultRowHeight="15"/>
  <cols>
    <col min="1" max="1" width="14.28515625" style="21" bestFit="1" customWidth="1"/>
    <col min="2" max="2" width="80" style="23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3" t="s">
        <v>267</v>
      </c>
      <c r="B1" s="231"/>
      <c r="C1" s="620" t="s">
        <v>109</v>
      </c>
      <c r="D1" s="620"/>
      <c r="E1" s="112"/>
    </row>
    <row r="2" spans="1:12" s="6" customFormat="1">
      <c r="A2" s="75" t="s">
        <v>140</v>
      </c>
      <c r="B2" s="231"/>
      <c r="C2" s="621" t="str">
        <f>'ფორმა N1'!K2</f>
        <v>01/09/2020-31/10/2020</v>
      </c>
      <c r="D2" s="622"/>
      <c r="E2" s="112"/>
    </row>
    <row r="3" spans="1:12" s="6" customFormat="1">
      <c r="A3" s="75"/>
      <c r="B3" s="231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32"/>
      <c r="C4" s="75"/>
      <c r="D4" s="75"/>
      <c r="E4" s="107"/>
      <c r="L4" s="6"/>
    </row>
    <row r="5" spans="1:12" s="2" customFormat="1">
      <c r="A5" s="117" t="str">
        <f>'ფორმა N1'!A5</f>
        <v>პ/პ  "თავისუფალი საქართველო"</v>
      </c>
      <c r="B5" s="233"/>
      <c r="C5" s="59"/>
      <c r="D5" s="59"/>
      <c r="E5" s="107"/>
    </row>
    <row r="6" spans="1:12" s="2" customFormat="1">
      <c r="A6" s="76"/>
      <c r="B6" s="232"/>
      <c r="C6" s="75"/>
      <c r="D6" s="75"/>
      <c r="E6" s="107"/>
    </row>
    <row r="7" spans="1:12" s="6" customFormat="1" ht="18">
      <c r="A7" s="99"/>
      <c r="B7" s="111"/>
      <c r="C7" s="77"/>
      <c r="D7" s="77"/>
      <c r="E7" s="112"/>
    </row>
    <row r="8" spans="1:12" s="6" customFormat="1" ht="30">
      <c r="A8" s="105" t="s">
        <v>64</v>
      </c>
      <c r="B8" s="78" t="s">
        <v>244</v>
      </c>
      <c r="C8" s="78" t="s">
        <v>66</v>
      </c>
      <c r="D8" s="78" t="s">
        <v>67</v>
      </c>
      <c r="E8" s="112"/>
      <c r="F8" s="20"/>
    </row>
    <row r="9" spans="1:12" s="7" customFormat="1">
      <c r="A9" s="218">
        <v>1</v>
      </c>
      <c r="B9" s="218" t="s">
        <v>65</v>
      </c>
      <c r="C9" s="454">
        <f>SUM(C10,C26)</f>
        <v>851861</v>
      </c>
      <c r="D9" s="454">
        <f>SUM(D10,D26)</f>
        <v>847841</v>
      </c>
      <c r="E9" s="112"/>
    </row>
    <row r="10" spans="1:12" s="7" customFormat="1">
      <c r="A10" s="86">
        <v>1.1000000000000001</v>
      </c>
      <c r="B10" s="86" t="s">
        <v>80</v>
      </c>
      <c r="C10" s="454">
        <f>C12+C16</f>
        <v>847661</v>
      </c>
      <c r="D10" s="454">
        <f>SUM(D11,D12,D16,D19,D24,D25)</f>
        <v>847841</v>
      </c>
      <c r="E10" s="112"/>
    </row>
    <row r="11" spans="1:12" s="9" customFormat="1" ht="18">
      <c r="A11" s="87" t="s">
        <v>30</v>
      </c>
      <c r="B11" s="87" t="s">
        <v>79</v>
      </c>
      <c r="C11" s="8"/>
      <c r="D11" s="8"/>
      <c r="E11" s="112"/>
    </row>
    <row r="12" spans="1:12" s="10" customFormat="1">
      <c r="A12" s="87" t="s">
        <v>31</v>
      </c>
      <c r="B12" s="87" t="s">
        <v>302</v>
      </c>
      <c r="C12" s="452">
        <f>C13+C14</f>
        <v>434800</v>
      </c>
      <c r="D12" s="452">
        <f>D13+D14</f>
        <v>434800</v>
      </c>
      <c r="E12" s="112"/>
    </row>
    <row r="13" spans="1:12" s="3" customFormat="1">
      <c r="A13" s="96" t="s">
        <v>81</v>
      </c>
      <c r="B13" s="96" t="s">
        <v>305</v>
      </c>
      <c r="C13" s="453">
        <f>'ფორმა N1'!D35-58000</f>
        <v>376800</v>
      </c>
      <c r="D13" s="453">
        <f>C13</f>
        <v>376800</v>
      </c>
      <c r="E13" s="112"/>
    </row>
    <row r="14" spans="1:12" s="3" customFormat="1">
      <c r="A14" s="96" t="s">
        <v>455</v>
      </c>
      <c r="B14" s="96" t="s">
        <v>454</v>
      </c>
      <c r="C14" s="8">
        <f>'ფორმა N1'!D21</f>
        <v>58000</v>
      </c>
      <c r="D14" s="8">
        <f>C14</f>
        <v>58000</v>
      </c>
      <c r="E14" s="112"/>
    </row>
    <row r="15" spans="1:12" s="3" customFormat="1">
      <c r="A15" s="96" t="s">
        <v>456</v>
      </c>
      <c r="B15" s="96" t="s">
        <v>97</v>
      </c>
      <c r="C15" s="8"/>
      <c r="D15" s="8"/>
      <c r="E15" s="112"/>
    </row>
    <row r="16" spans="1:12" s="3" customFormat="1">
      <c r="A16" s="87" t="s">
        <v>82</v>
      </c>
      <c r="B16" s="87" t="s">
        <v>83</v>
      </c>
      <c r="C16" s="452">
        <f>SUM(C17:C18)</f>
        <v>412861</v>
      </c>
      <c r="D16" s="452">
        <f>SUM(D17:D18)</f>
        <v>412861</v>
      </c>
      <c r="E16" s="112"/>
    </row>
    <row r="17" spans="1:5" s="3" customFormat="1">
      <c r="A17" s="96" t="s">
        <v>84</v>
      </c>
      <c r="B17" s="96" t="s">
        <v>86</v>
      </c>
      <c r="C17" s="453">
        <f>7252+'[1]ფორმა N3'!$C$17+'[2]ფორმა N3'!$C$17</f>
        <v>409354</v>
      </c>
      <c r="D17" s="453">
        <f>C17</f>
        <v>409354</v>
      </c>
      <c r="E17" s="112"/>
    </row>
    <row r="18" spans="1:5" s="3" customFormat="1" ht="30">
      <c r="A18" s="96" t="s">
        <v>85</v>
      </c>
      <c r="B18" s="96" t="s">
        <v>110</v>
      </c>
      <c r="C18" s="453">
        <f>'[1]ფორმა N3'!$C$18+'[2]ფორმა N3'!$C$18</f>
        <v>3507</v>
      </c>
      <c r="D18" s="453">
        <f>C18</f>
        <v>3507</v>
      </c>
      <c r="E18" s="112"/>
    </row>
    <row r="19" spans="1:5" s="3" customFormat="1">
      <c r="A19" s="87" t="s">
        <v>87</v>
      </c>
      <c r="B19" s="87" t="s">
        <v>386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88</v>
      </c>
      <c r="B20" s="96" t="s">
        <v>89</v>
      </c>
      <c r="C20" s="8"/>
      <c r="D20" s="8"/>
      <c r="E20" s="112"/>
    </row>
    <row r="21" spans="1:5" s="3" customFormat="1" ht="30">
      <c r="A21" s="96" t="s">
        <v>92</v>
      </c>
      <c r="B21" s="96" t="s">
        <v>90</v>
      </c>
      <c r="C21" s="8"/>
      <c r="D21" s="8"/>
      <c r="E21" s="112"/>
    </row>
    <row r="22" spans="1:5" s="3" customFormat="1">
      <c r="A22" s="96" t="s">
        <v>93</v>
      </c>
      <c r="B22" s="96" t="s">
        <v>91</v>
      </c>
      <c r="C22" s="8"/>
      <c r="D22" s="8"/>
      <c r="E22" s="112"/>
    </row>
    <row r="23" spans="1:5" s="3" customFormat="1">
      <c r="A23" s="96" t="s">
        <v>94</v>
      </c>
      <c r="B23" s="96" t="s">
        <v>399</v>
      </c>
      <c r="C23" s="8"/>
      <c r="D23" s="8"/>
      <c r="E23" s="112"/>
    </row>
    <row r="24" spans="1:5" s="3" customFormat="1">
      <c r="A24" s="87" t="s">
        <v>95</v>
      </c>
      <c r="B24" s="87" t="s">
        <v>400</v>
      </c>
      <c r="C24" s="242"/>
      <c r="D24" s="8"/>
      <c r="E24" s="112"/>
    </row>
    <row r="25" spans="1:5" s="3" customFormat="1">
      <c r="A25" s="87" t="s">
        <v>246</v>
      </c>
      <c r="B25" s="87" t="s">
        <v>818</v>
      </c>
      <c r="C25" s="8">
        <v>180</v>
      </c>
      <c r="D25" s="453">
        <f>C25</f>
        <v>180</v>
      </c>
      <c r="E25" s="112"/>
    </row>
    <row r="26" spans="1:5">
      <c r="A26" s="86">
        <v>1.2</v>
      </c>
      <c r="B26" s="86" t="s">
        <v>96</v>
      </c>
      <c r="C26" s="84">
        <f>SUM(C27,C35)</f>
        <v>4200</v>
      </c>
      <c r="D26" s="84">
        <f>SUM(D27,D35)</f>
        <v>0</v>
      </c>
      <c r="E26" s="112"/>
    </row>
    <row r="27" spans="1:5">
      <c r="A27" s="87" t="s">
        <v>32</v>
      </c>
      <c r="B27" s="87" t="s">
        <v>305</v>
      </c>
      <c r="C27" s="106">
        <f>SUM(C28:C30)</f>
        <v>4200</v>
      </c>
      <c r="D27" s="106">
        <f>SUM(D28:D30)</f>
        <v>0</v>
      </c>
      <c r="E27" s="112"/>
    </row>
    <row r="28" spans="1:5">
      <c r="A28" s="226" t="s">
        <v>98</v>
      </c>
      <c r="B28" s="226" t="s">
        <v>303</v>
      </c>
      <c r="C28" s="8">
        <f>'ფორმა N1'!D43</f>
        <v>4200</v>
      </c>
      <c r="D28" s="8"/>
      <c r="E28" s="112"/>
    </row>
    <row r="29" spans="1:5">
      <c r="A29" s="226" t="s">
        <v>99</v>
      </c>
      <c r="B29" s="226" t="s">
        <v>306</v>
      </c>
      <c r="C29" s="8"/>
      <c r="D29" s="8"/>
      <c r="E29" s="112"/>
    </row>
    <row r="30" spans="1:5">
      <c r="A30" s="226" t="s">
        <v>407</v>
      </c>
      <c r="B30" s="226" t="s">
        <v>304</v>
      </c>
      <c r="C30" s="8"/>
      <c r="D30" s="8"/>
      <c r="E30" s="112"/>
    </row>
    <row r="31" spans="1:5">
      <c r="A31" s="87" t="s">
        <v>33</v>
      </c>
      <c r="B31" s="87" t="s">
        <v>454</v>
      </c>
      <c r="C31" s="106">
        <f>SUM(C32:C34)</f>
        <v>0</v>
      </c>
      <c r="D31" s="106">
        <f>SUM(D32:D34)</f>
        <v>0</v>
      </c>
      <c r="E31" s="112"/>
    </row>
    <row r="32" spans="1:5">
      <c r="A32" s="226" t="s">
        <v>12</v>
      </c>
      <c r="B32" s="226" t="s">
        <v>457</v>
      </c>
      <c r="C32" s="8"/>
      <c r="D32" s="8"/>
      <c r="E32" s="112"/>
    </row>
    <row r="33" spans="1:9">
      <c r="A33" s="226" t="s">
        <v>13</v>
      </c>
      <c r="B33" s="226" t="s">
        <v>458</v>
      </c>
      <c r="C33" s="8"/>
      <c r="D33" s="8"/>
      <c r="E33" s="112"/>
    </row>
    <row r="34" spans="1:9">
      <c r="A34" s="226" t="s">
        <v>276</v>
      </c>
      <c r="B34" s="226" t="s">
        <v>459</v>
      </c>
      <c r="C34" s="8"/>
      <c r="D34" s="8"/>
      <c r="E34" s="112"/>
    </row>
    <row r="35" spans="1:9" s="23" customFormat="1">
      <c r="A35" s="87" t="s">
        <v>34</v>
      </c>
      <c r="B35" s="239" t="s">
        <v>405</v>
      </c>
      <c r="C35" s="8"/>
      <c r="D35" s="8"/>
    </row>
    <row r="36" spans="1:9" s="2" customFormat="1">
      <c r="A36" s="1"/>
      <c r="B36" s="234"/>
      <c r="E36" s="5"/>
    </row>
    <row r="37" spans="1:9" s="2" customFormat="1">
      <c r="B37" s="234"/>
      <c r="E37" s="5"/>
    </row>
    <row r="38" spans="1:9">
      <c r="A38" s="1"/>
    </row>
    <row r="39" spans="1:9">
      <c r="A39" s="2"/>
    </row>
    <row r="40" spans="1:9" s="2" customFormat="1">
      <c r="A40" s="68" t="s">
        <v>107</v>
      </c>
      <c r="B40" s="234"/>
      <c r="E40" s="5"/>
    </row>
    <row r="41" spans="1:9" s="2" customFormat="1">
      <c r="B41" s="234"/>
      <c r="E41"/>
      <c r="F41"/>
      <c r="G41"/>
      <c r="H41"/>
      <c r="I41"/>
    </row>
    <row r="42" spans="1:9" s="2" customFormat="1">
      <c r="B42" s="234"/>
      <c r="D42" s="12"/>
      <c r="E42"/>
      <c r="F42"/>
      <c r="G42"/>
      <c r="H42"/>
      <c r="I42"/>
    </row>
    <row r="43" spans="1:9" s="2" customFormat="1">
      <c r="A43"/>
      <c r="B43" s="236" t="s">
        <v>403</v>
      </c>
      <c r="D43" s="12"/>
      <c r="E43"/>
      <c r="F43"/>
      <c r="G43"/>
      <c r="H43"/>
      <c r="I43"/>
    </row>
    <row r="44" spans="1:9" s="2" customFormat="1">
      <c r="A44"/>
      <c r="B44" s="234" t="s">
        <v>265</v>
      </c>
      <c r="D44" s="12"/>
      <c r="E44"/>
      <c r="F44"/>
      <c r="G44"/>
      <c r="H44"/>
      <c r="I44"/>
    </row>
    <row r="45" spans="1:9" customFormat="1" ht="12.75">
      <c r="B45" s="237" t="s">
        <v>139</v>
      </c>
    </row>
    <row r="46" spans="1:9" customFormat="1" ht="12.75">
      <c r="B46" s="23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showGridLines="0" view="pageBreakPreview" zoomScale="80" zoomScaleNormal="100" zoomScaleSheetLayoutView="80" workbookViewId="0">
      <selection activeCell="G26" sqref="G26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6" width="10.7109375" style="2" bestFit="1" customWidth="1"/>
    <col min="7" max="7" width="66.140625" style="2" customWidth="1"/>
    <col min="8" max="9" width="9.140625" style="2"/>
    <col min="10" max="10" width="12" style="2" bestFit="1" customWidth="1"/>
    <col min="11" max="16384" width="9.140625" style="2"/>
  </cols>
  <sheetData>
    <row r="1" spans="1:10" s="6" customFormat="1">
      <c r="A1" s="73" t="s">
        <v>461</v>
      </c>
      <c r="B1" s="215"/>
      <c r="C1" s="620" t="s">
        <v>109</v>
      </c>
      <c r="D1" s="620"/>
      <c r="E1" s="90"/>
    </row>
    <row r="2" spans="1:10" s="6" customFormat="1">
      <c r="A2" s="310" t="s">
        <v>463</v>
      </c>
      <c r="B2" s="215"/>
      <c r="C2" s="618" t="str">
        <f>'ფორმა N1'!K2</f>
        <v>01/09/2020-31/10/2020</v>
      </c>
      <c r="D2" s="619"/>
      <c r="E2" s="90"/>
    </row>
    <row r="3" spans="1:10" s="6" customFormat="1">
      <c r="A3" s="310" t="s">
        <v>462</v>
      </c>
      <c r="B3" s="215"/>
      <c r="C3" s="216"/>
      <c r="D3" s="216"/>
      <c r="E3" s="90"/>
    </row>
    <row r="4" spans="1:10" s="6" customFormat="1">
      <c r="A4" s="75" t="s">
        <v>140</v>
      </c>
      <c r="B4" s="215"/>
      <c r="C4" s="216"/>
      <c r="D4" s="216"/>
      <c r="E4" s="90"/>
    </row>
    <row r="5" spans="1:10" s="6" customFormat="1">
      <c r="A5" s="75"/>
      <c r="B5" s="215"/>
      <c r="C5" s="216"/>
      <c r="D5" s="216"/>
      <c r="E5" s="90"/>
    </row>
    <row r="6" spans="1:10">
      <c r="A6" s="76" t="str">
        <f>'[3]ფორმა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10">
      <c r="A7" s="217" t="str">
        <f>'ფორმა N1'!A5</f>
        <v>პ/პ  "თავისუფალი საქართველო"</v>
      </c>
      <c r="B7" s="79"/>
      <c r="C7" s="80"/>
      <c r="D7" s="80"/>
      <c r="E7" s="91"/>
    </row>
    <row r="8" spans="1:10" s="6" customFormat="1" ht="30">
      <c r="A8" s="88" t="s">
        <v>64</v>
      </c>
      <c r="B8" s="89" t="s">
        <v>11</v>
      </c>
      <c r="C8" s="78" t="s">
        <v>10</v>
      </c>
      <c r="D8" s="78" t="s">
        <v>9</v>
      </c>
      <c r="E8" s="90"/>
      <c r="F8" s="467" t="e">
        <f>F9-D9</f>
        <v>#REF!</v>
      </c>
    </row>
    <row r="9" spans="1:10" s="7" customFormat="1">
      <c r="A9" s="218">
        <v>1</v>
      </c>
      <c r="B9" s="218" t="s">
        <v>57</v>
      </c>
      <c r="C9" s="398" t="e">
        <f>SUM(C10,C14,C54,C57,C58,C59,C77)</f>
        <v>#REF!</v>
      </c>
      <c r="D9" s="398" t="e">
        <f>SUM(D10,D14,D54,D57,D58,D59,D65,D73,D74)</f>
        <v>#REF!</v>
      </c>
      <c r="E9" s="219"/>
      <c r="F9" s="439"/>
      <c r="H9" s="461"/>
      <c r="J9" s="439"/>
    </row>
    <row r="10" spans="1:10" s="9" customFormat="1" ht="18">
      <c r="A10" s="86">
        <v>1.1000000000000001</v>
      </c>
      <c r="B10" s="86" t="s">
        <v>58</v>
      </c>
      <c r="C10" s="404">
        <f>SUM(C11:C13)</f>
        <v>0</v>
      </c>
      <c r="D10" s="404">
        <f>SUM(D11:D13)</f>
        <v>0</v>
      </c>
      <c r="E10" s="92"/>
    </row>
    <row r="11" spans="1:10" s="10" customFormat="1">
      <c r="A11" s="87" t="s">
        <v>30</v>
      </c>
      <c r="B11" s="87" t="s">
        <v>59</v>
      </c>
      <c r="C11" s="395"/>
      <c r="D11" s="395">
        <f>C11</f>
        <v>0</v>
      </c>
      <c r="E11" s="93"/>
    </row>
    <row r="12" spans="1:10" s="3" customFormat="1">
      <c r="A12" s="87" t="s">
        <v>31</v>
      </c>
      <c r="B12" s="87" t="s">
        <v>0</v>
      </c>
      <c r="C12" s="4"/>
      <c r="D12" s="395"/>
      <c r="E12" s="94"/>
    </row>
    <row r="13" spans="1:10" s="3" customFormat="1">
      <c r="A13" s="313" t="s">
        <v>465</v>
      </c>
      <c r="B13" s="314" t="s">
        <v>466</v>
      </c>
      <c r="C13" s="314"/>
      <c r="D13" s="400"/>
      <c r="E13" s="94"/>
    </row>
    <row r="14" spans="1:10" s="7" customFormat="1">
      <c r="A14" s="86">
        <v>1.2</v>
      </c>
      <c r="B14" s="86" t="s">
        <v>60</v>
      </c>
      <c r="C14" s="399" t="e">
        <f>SUM(C15,C18,C30,C31,C32,C33,C36,C37,C44:C48,C52,C53)</f>
        <v>#REF!</v>
      </c>
      <c r="D14" s="399" t="e">
        <f>SUM(D15,D18,D30,D31,D32,D33,D36,D37,D44:D48,D52,D53)</f>
        <v>#REF!</v>
      </c>
      <c r="E14" s="219"/>
    </row>
    <row r="15" spans="1:10" s="3" customFormat="1">
      <c r="A15" s="87" t="s">
        <v>32</v>
      </c>
      <c r="B15" s="87" t="s">
        <v>1</v>
      </c>
      <c r="C15" s="404" t="e">
        <f>SUM(C16:C17)</f>
        <v>#REF!</v>
      </c>
      <c r="D15" s="404" t="e">
        <f>SUM(D16:D17)</f>
        <v>#REF!</v>
      </c>
      <c r="E15" s="94"/>
    </row>
    <row r="16" spans="1:10" s="3" customFormat="1">
      <c r="A16" s="96" t="s">
        <v>98</v>
      </c>
      <c r="B16" s="96" t="s">
        <v>61</v>
      </c>
      <c r="C16" s="395"/>
      <c r="D16" s="449">
        <f>C16</f>
        <v>0</v>
      </c>
      <c r="E16" s="94"/>
    </row>
    <row r="17" spans="1:7" s="3" customFormat="1">
      <c r="A17" s="96" t="s">
        <v>99</v>
      </c>
      <c r="B17" s="96" t="s">
        <v>62</v>
      </c>
      <c r="C17" s="395" t="e">
        <f>#REF!</f>
        <v>#REF!</v>
      </c>
      <c r="D17" s="449" t="e">
        <f>C17</f>
        <v>#REF!</v>
      </c>
      <c r="E17" s="94"/>
    </row>
    <row r="18" spans="1:7" s="3" customFormat="1">
      <c r="A18" s="87" t="s">
        <v>33</v>
      </c>
      <c r="B18" s="87" t="s">
        <v>2</v>
      </c>
      <c r="C18" s="404">
        <f>SUM(C19:C24,C29)</f>
        <v>0</v>
      </c>
      <c r="D18" s="404">
        <f>SUM(D19:D24,D29)</f>
        <v>0</v>
      </c>
      <c r="E18" s="221"/>
      <c r="F18" s="222"/>
    </row>
    <row r="19" spans="1:7" s="225" customFormat="1" ht="30">
      <c r="A19" s="96" t="s">
        <v>12</v>
      </c>
      <c r="B19" s="96" t="s">
        <v>245</v>
      </c>
      <c r="C19" s="223"/>
      <c r="D19" s="38">
        <f>C19</f>
        <v>0</v>
      </c>
      <c r="E19" s="224"/>
      <c r="G19" s="460"/>
    </row>
    <row r="20" spans="1:7" s="225" customFormat="1">
      <c r="A20" s="96" t="s">
        <v>13</v>
      </c>
      <c r="B20" s="96" t="s">
        <v>14</v>
      </c>
      <c r="C20" s="223"/>
      <c r="D20" s="39"/>
      <c r="E20" s="224"/>
    </row>
    <row r="21" spans="1:7" s="225" customFormat="1" ht="30">
      <c r="A21" s="96" t="s">
        <v>276</v>
      </c>
      <c r="B21" s="96" t="s">
        <v>22</v>
      </c>
      <c r="C21" s="223"/>
      <c r="D21" s="40"/>
      <c r="E21" s="224"/>
    </row>
    <row r="22" spans="1:7" s="225" customFormat="1" ht="16.5" customHeight="1">
      <c r="A22" s="96" t="s">
        <v>277</v>
      </c>
      <c r="B22" s="96" t="s">
        <v>15</v>
      </c>
      <c r="C22" s="446"/>
      <c r="D22" s="40">
        <f>C22</f>
        <v>0</v>
      </c>
      <c r="E22" s="224"/>
    </row>
    <row r="23" spans="1:7" s="225" customFormat="1" ht="16.5" customHeight="1">
      <c r="A23" s="96" t="s">
        <v>278</v>
      </c>
      <c r="B23" s="96" t="s">
        <v>16</v>
      </c>
      <c r="C23" s="223"/>
      <c r="D23" s="40"/>
      <c r="E23" s="224"/>
    </row>
    <row r="24" spans="1:7" s="225" customFormat="1" ht="16.5" customHeight="1">
      <c r="A24" s="96" t="s">
        <v>279</v>
      </c>
      <c r="B24" s="96" t="s">
        <v>17</v>
      </c>
      <c r="C24" s="404">
        <f>SUM(C25:C28)</f>
        <v>0</v>
      </c>
      <c r="D24" s="404">
        <f>SUM(D25:D28)</f>
        <v>0</v>
      </c>
      <c r="E24" s="224"/>
    </row>
    <row r="25" spans="1:7" s="225" customFormat="1" ht="16.5" customHeight="1">
      <c r="A25" s="226" t="s">
        <v>280</v>
      </c>
      <c r="B25" s="226" t="s">
        <v>18</v>
      </c>
      <c r="C25" s="223"/>
      <c r="D25" s="40">
        <f>C25</f>
        <v>0</v>
      </c>
      <c r="E25" s="224"/>
    </row>
    <row r="26" spans="1:7" s="225" customFormat="1" ht="16.5" customHeight="1">
      <c r="A26" s="226" t="s">
        <v>281</v>
      </c>
      <c r="B26" s="226" t="s">
        <v>19</v>
      </c>
      <c r="C26" s="223"/>
      <c r="D26" s="40">
        <f>C26</f>
        <v>0</v>
      </c>
      <c r="E26" s="224"/>
    </row>
    <row r="27" spans="1:7" s="225" customFormat="1" ht="16.5" customHeight="1">
      <c r="A27" s="226" t="s">
        <v>282</v>
      </c>
      <c r="B27" s="226" t="s">
        <v>20</v>
      </c>
      <c r="C27" s="223"/>
      <c r="D27" s="40">
        <f>C27</f>
        <v>0</v>
      </c>
      <c r="E27" s="224"/>
    </row>
    <row r="28" spans="1:7" s="225" customFormat="1" ht="16.5" customHeight="1">
      <c r="A28" s="226" t="s">
        <v>283</v>
      </c>
      <c r="B28" s="226" t="s">
        <v>23</v>
      </c>
      <c r="C28" s="446"/>
      <c r="D28" s="446"/>
      <c r="E28" s="224"/>
    </row>
    <row r="29" spans="1:7" s="225" customFormat="1" ht="16.5" customHeight="1">
      <c r="A29" s="96" t="s">
        <v>284</v>
      </c>
      <c r="B29" s="96" t="s">
        <v>21</v>
      </c>
      <c r="C29" s="447"/>
      <c r="D29" s="447"/>
      <c r="E29" s="224"/>
    </row>
    <row r="30" spans="1:7" s="3" customFormat="1" ht="16.5" customHeight="1">
      <c r="A30" s="87" t="s">
        <v>34</v>
      </c>
      <c r="B30" s="87" t="s">
        <v>3</v>
      </c>
      <c r="C30" s="4"/>
      <c r="D30" s="220"/>
      <c r="E30" s="221"/>
    </row>
    <row r="31" spans="1:7" s="3" customFormat="1" ht="16.5" customHeight="1">
      <c r="A31" s="87" t="s">
        <v>35</v>
      </c>
      <c r="B31" s="87" t="s">
        <v>4</v>
      </c>
      <c r="C31" s="4"/>
      <c r="D31" s="220"/>
      <c r="E31" s="94"/>
    </row>
    <row r="32" spans="1:7" s="3" customFormat="1" ht="16.5" customHeight="1">
      <c r="A32" s="87" t="s">
        <v>36</v>
      </c>
      <c r="B32" s="87" t="s">
        <v>5</v>
      </c>
      <c r="C32" s="395"/>
      <c r="D32" s="449">
        <f>C32</f>
        <v>0</v>
      </c>
      <c r="E32" s="94"/>
    </row>
    <row r="33" spans="1:5" s="3" customFormat="1">
      <c r="A33" s="87" t="s">
        <v>37</v>
      </c>
      <c r="B33" s="87" t="s">
        <v>63</v>
      </c>
      <c r="C33" s="404">
        <f>SUM(C34:C35)</f>
        <v>0</v>
      </c>
      <c r="D33" s="404">
        <f>SUM(D34:D35)</f>
        <v>0</v>
      </c>
      <c r="E33" s="94"/>
    </row>
    <row r="34" spans="1:5" s="3" customFormat="1" ht="16.5" customHeight="1">
      <c r="A34" s="96" t="s">
        <v>285</v>
      </c>
      <c r="B34" s="96" t="s">
        <v>56</v>
      </c>
      <c r="C34" s="395"/>
      <c r="D34" s="449">
        <f>C34</f>
        <v>0</v>
      </c>
      <c r="E34" s="94"/>
    </row>
    <row r="35" spans="1:5" s="3" customFormat="1" ht="16.5" customHeight="1">
      <c r="A35" s="96" t="s">
        <v>286</v>
      </c>
      <c r="B35" s="96" t="s">
        <v>55</v>
      </c>
      <c r="C35" s="4"/>
      <c r="D35" s="220"/>
      <c r="E35" s="94"/>
    </row>
    <row r="36" spans="1:5" s="3" customFormat="1" ht="16.5" customHeight="1">
      <c r="A36" s="87" t="s">
        <v>38</v>
      </c>
      <c r="B36" s="87" t="s">
        <v>49</v>
      </c>
      <c r="C36" s="395"/>
      <c r="D36" s="449">
        <f>C36</f>
        <v>0</v>
      </c>
      <c r="E36" s="94"/>
    </row>
    <row r="37" spans="1:5" s="3" customFormat="1" ht="16.5" customHeight="1">
      <c r="A37" s="87" t="s">
        <v>39</v>
      </c>
      <c r="B37" s="87" t="s">
        <v>378</v>
      </c>
      <c r="C37" s="404">
        <f>SUM(C38:C43)</f>
        <v>0</v>
      </c>
      <c r="D37" s="404">
        <f>SUM(D38:D43)</f>
        <v>0</v>
      </c>
      <c r="E37" s="94"/>
    </row>
    <row r="38" spans="1:5" s="3" customFormat="1" ht="16.5" customHeight="1">
      <c r="A38" s="17" t="s">
        <v>335</v>
      </c>
      <c r="B38" s="17" t="s">
        <v>339</v>
      </c>
      <c r="C38" s="395"/>
      <c r="D38" s="220"/>
      <c r="E38" s="94"/>
    </row>
    <row r="39" spans="1:5" s="3" customFormat="1" ht="16.5" customHeight="1">
      <c r="A39" s="17" t="s">
        <v>336</v>
      </c>
      <c r="B39" s="17" t="s">
        <v>340</v>
      </c>
      <c r="C39" s="395"/>
      <c r="D39" s="220"/>
      <c r="E39" s="94"/>
    </row>
    <row r="40" spans="1:5" s="3" customFormat="1" ht="16.5" customHeight="1">
      <c r="A40" s="17" t="s">
        <v>337</v>
      </c>
      <c r="B40" s="17" t="s">
        <v>343</v>
      </c>
      <c r="C40" s="388"/>
      <c r="D40" s="462">
        <f>C40</f>
        <v>0</v>
      </c>
      <c r="E40" s="94"/>
    </row>
    <row r="41" spans="1:5" s="3" customFormat="1" ht="16.5" customHeight="1">
      <c r="A41" s="17" t="s">
        <v>342</v>
      </c>
      <c r="B41" s="17" t="s">
        <v>344</v>
      </c>
      <c r="C41" s="388"/>
      <c r="D41" s="462">
        <f>C41</f>
        <v>0</v>
      </c>
      <c r="E41" s="94"/>
    </row>
    <row r="42" spans="1:5" s="3" customFormat="1" ht="16.5" customHeight="1">
      <c r="A42" s="17" t="s">
        <v>345</v>
      </c>
      <c r="B42" s="17" t="s">
        <v>447</v>
      </c>
      <c r="C42" s="4"/>
      <c r="D42" s="449"/>
      <c r="E42" s="94"/>
    </row>
    <row r="43" spans="1:5" s="3" customFormat="1" ht="16.5" customHeight="1">
      <c r="A43" s="17" t="s">
        <v>448</v>
      </c>
      <c r="B43" s="17" t="s">
        <v>341</v>
      </c>
      <c r="C43" s="4"/>
      <c r="D43" s="449"/>
      <c r="E43" s="94"/>
    </row>
    <row r="44" spans="1:5" s="3" customFormat="1" ht="30">
      <c r="A44" s="87" t="s">
        <v>40</v>
      </c>
      <c r="B44" s="87" t="s">
        <v>28</v>
      </c>
      <c r="C44" s="448"/>
      <c r="D44" s="450">
        <f>C44</f>
        <v>0</v>
      </c>
      <c r="E44" s="94"/>
    </row>
    <row r="45" spans="1:5" s="3" customFormat="1" ht="16.5" customHeight="1">
      <c r="A45" s="87" t="s">
        <v>41</v>
      </c>
      <c r="B45" s="87" t="s">
        <v>24</v>
      </c>
      <c r="C45" s="448"/>
      <c r="D45" s="450">
        <f>C45</f>
        <v>0</v>
      </c>
      <c r="E45" s="94"/>
    </row>
    <row r="46" spans="1:5" s="3" customFormat="1" ht="16.5" customHeight="1">
      <c r="A46" s="87" t="s">
        <v>42</v>
      </c>
      <c r="B46" s="87" t="s">
        <v>25</v>
      </c>
      <c r="C46" s="448"/>
      <c r="D46" s="450">
        <f>C46</f>
        <v>0</v>
      </c>
      <c r="E46" s="94"/>
    </row>
    <row r="47" spans="1:5" s="3" customFormat="1" ht="16.5" customHeight="1">
      <c r="A47" s="87" t="s">
        <v>43</v>
      </c>
      <c r="B47" s="87" t="s">
        <v>26</v>
      </c>
      <c r="C47" s="4"/>
      <c r="D47" s="220"/>
      <c r="E47" s="94"/>
    </row>
    <row r="48" spans="1:5" s="3" customFormat="1" ht="16.5" customHeight="1">
      <c r="A48" s="87" t="s">
        <v>44</v>
      </c>
      <c r="B48" s="87" t="s">
        <v>379</v>
      </c>
      <c r="C48" s="82">
        <f>SUM(C49:C51)</f>
        <v>0</v>
      </c>
      <c r="D48" s="82">
        <f>SUM(D49:D51)</f>
        <v>0</v>
      </c>
      <c r="E48" s="94"/>
    </row>
    <row r="49" spans="1:6" s="3" customFormat="1" ht="16.5" customHeight="1">
      <c r="A49" s="96" t="s">
        <v>350</v>
      </c>
      <c r="B49" s="96" t="s">
        <v>353</v>
      </c>
      <c r="C49" s="4"/>
      <c r="D49" s="220">
        <f>C49</f>
        <v>0</v>
      </c>
      <c r="E49" s="94"/>
    </row>
    <row r="50" spans="1:6" s="3" customFormat="1" ht="16.5" customHeight="1">
      <c r="A50" s="96" t="s">
        <v>351</v>
      </c>
      <c r="B50" s="96" t="s">
        <v>352</v>
      </c>
      <c r="C50" s="4"/>
      <c r="D50" s="220"/>
      <c r="E50" s="94"/>
    </row>
    <row r="51" spans="1:6" s="3" customFormat="1" ht="16.5" customHeight="1">
      <c r="A51" s="96" t="s">
        <v>354</v>
      </c>
      <c r="B51" s="96" t="s">
        <v>355</v>
      </c>
      <c r="C51" s="4"/>
      <c r="D51" s="220"/>
      <c r="E51" s="94"/>
    </row>
    <row r="52" spans="1:6" s="3" customFormat="1">
      <c r="A52" s="87" t="s">
        <v>45</v>
      </c>
      <c r="B52" s="87" t="s">
        <v>29</v>
      </c>
      <c r="C52" s="4"/>
      <c r="D52" s="220"/>
      <c r="E52" s="94"/>
    </row>
    <row r="53" spans="1:6" s="3" customFormat="1" ht="16.5" customHeight="1">
      <c r="A53" s="87" t="s">
        <v>46</v>
      </c>
      <c r="B53" s="87" t="s">
        <v>6</v>
      </c>
      <c r="C53" s="4"/>
      <c r="D53" s="220">
        <f>C53</f>
        <v>0</v>
      </c>
      <c r="E53" s="221"/>
      <c r="F53" s="222"/>
    </row>
    <row r="54" spans="1:6" s="3" customFormat="1" ht="30">
      <c r="A54" s="86">
        <v>1.3</v>
      </c>
      <c r="B54" s="86" t="s">
        <v>383</v>
      </c>
      <c r="C54" s="83">
        <f>SUM(C55:C56)</f>
        <v>0</v>
      </c>
      <c r="D54" s="83">
        <f>SUM(D55:D56)</f>
        <v>0</v>
      </c>
      <c r="E54" s="221"/>
      <c r="F54" s="222"/>
    </row>
    <row r="55" spans="1:6" s="3" customFormat="1" ht="30">
      <c r="A55" s="87" t="s">
        <v>50</v>
      </c>
      <c r="B55" s="87" t="s">
        <v>48</v>
      </c>
      <c r="C55" s="4"/>
      <c r="D55" s="220"/>
      <c r="E55" s="221"/>
      <c r="F55" s="222"/>
    </row>
    <row r="56" spans="1:6" s="3" customFormat="1" ht="16.5" customHeight="1">
      <c r="A56" s="87" t="s">
        <v>51</v>
      </c>
      <c r="B56" s="87" t="s">
        <v>47</v>
      </c>
      <c r="C56" s="4"/>
      <c r="D56" s="220"/>
      <c r="E56" s="221"/>
      <c r="F56" s="222"/>
    </row>
    <row r="57" spans="1:6" s="3" customFormat="1">
      <c r="A57" s="86">
        <v>1.4</v>
      </c>
      <c r="B57" s="86" t="s">
        <v>385</v>
      </c>
      <c r="C57" s="4"/>
      <c r="D57" s="220">
        <f>C57</f>
        <v>0</v>
      </c>
      <c r="E57" s="221"/>
      <c r="F57" s="222"/>
    </row>
    <row r="58" spans="1:6" s="225" customFormat="1">
      <c r="A58" s="86">
        <v>1.5</v>
      </c>
      <c r="B58" s="86" t="s">
        <v>7</v>
      </c>
      <c r="C58" s="223"/>
      <c r="D58" s="40"/>
      <c r="E58" s="224"/>
    </row>
    <row r="59" spans="1:6" s="225" customFormat="1">
      <c r="A59" s="86">
        <v>1.6</v>
      </c>
      <c r="B59" s="45" t="s">
        <v>8</v>
      </c>
      <c r="C59" s="84">
        <f>SUM(C60:C64)</f>
        <v>0</v>
      </c>
      <c r="D59" s="85">
        <f>SUM(D60:D64)</f>
        <v>0</v>
      </c>
      <c r="E59" s="224"/>
    </row>
    <row r="60" spans="1:6" s="225" customFormat="1">
      <c r="A60" s="87" t="s">
        <v>292</v>
      </c>
      <c r="B60" s="46" t="s">
        <v>52</v>
      </c>
      <c r="C60" s="223"/>
      <c r="D60" s="40"/>
      <c r="E60" s="224"/>
    </row>
    <row r="61" spans="1:6" s="225" customFormat="1" ht="30">
      <c r="A61" s="87" t="s">
        <v>293</v>
      </c>
      <c r="B61" s="46" t="s">
        <v>54</v>
      </c>
      <c r="C61" s="223"/>
      <c r="D61" s="40"/>
      <c r="E61" s="224"/>
    </row>
    <row r="62" spans="1:6" s="225" customFormat="1">
      <c r="A62" s="87" t="s">
        <v>294</v>
      </c>
      <c r="B62" s="46" t="s">
        <v>53</v>
      </c>
      <c r="C62" s="40"/>
      <c r="D62" s="40"/>
      <c r="E62" s="224"/>
    </row>
    <row r="63" spans="1:6" s="225" customFormat="1">
      <c r="A63" s="87" t="s">
        <v>295</v>
      </c>
      <c r="B63" s="46" t="s">
        <v>27</v>
      </c>
      <c r="C63" s="223"/>
      <c r="D63" s="40"/>
      <c r="E63" s="224"/>
    </row>
    <row r="64" spans="1:6" s="225" customFormat="1">
      <c r="A64" s="87" t="s">
        <v>321</v>
      </c>
      <c r="B64" s="46" t="s">
        <v>322</v>
      </c>
      <c r="C64" s="223"/>
      <c r="D64" s="40"/>
      <c r="E64" s="224"/>
    </row>
    <row r="65" spans="1:5">
      <c r="A65" s="218">
        <v>2</v>
      </c>
      <c r="B65" s="218" t="s">
        <v>380</v>
      </c>
      <c r="C65" s="227"/>
      <c r="D65" s="84">
        <f>SUM(D66:D72)</f>
        <v>0</v>
      </c>
      <c r="E65" s="95"/>
    </row>
    <row r="66" spans="1:5">
      <c r="A66" s="97">
        <v>2.1</v>
      </c>
      <c r="B66" s="228" t="s">
        <v>100</v>
      </c>
      <c r="C66" s="229"/>
      <c r="D66" s="22"/>
      <c r="E66" s="95"/>
    </row>
    <row r="67" spans="1:5">
      <c r="A67" s="97">
        <v>2.2000000000000002</v>
      </c>
      <c r="B67" s="228" t="s">
        <v>381</v>
      </c>
      <c r="C67" s="229"/>
      <c r="D67" s="22"/>
      <c r="E67" s="95"/>
    </row>
    <row r="68" spans="1:5">
      <c r="A68" s="97">
        <v>2.2999999999999998</v>
      </c>
      <c r="B68" s="228" t="s">
        <v>104</v>
      </c>
      <c r="C68" s="229"/>
      <c r="D68" s="22"/>
      <c r="E68" s="95"/>
    </row>
    <row r="69" spans="1:5">
      <c r="A69" s="97">
        <v>2.4</v>
      </c>
      <c r="B69" s="228" t="s">
        <v>103</v>
      </c>
      <c r="C69" s="229"/>
      <c r="D69" s="22"/>
      <c r="E69" s="95"/>
    </row>
    <row r="70" spans="1:5">
      <c r="A70" s="97">
        <v>2.5</v>
      </c>
      <c r="B70" s="228" t="s">
        <v>382</v>
      </c>
      <c r="C70" s="229"/>
      <c r="D70" s="22"/>
      <c r="E70" s="95"/>
    </row>
    <row r="71" spans="1:5">
      <c r="A71" s="97">
        <v>2.6</v>
      </c>
      <c r="B71" s="228" t="s">
        <v>101</v>
      </c>
      <c r="C71" s="229"/>
      <c r="D71" s="22"/>
      <c r="E71" s="95"/>
    </row>
    <row r="72" spans="1:5">
      <c r="A72" s="97">
        <v>2.7</v>
      </c>
      <c r="B72" s="228" t="s">
        <v>102</v>
      </c>
      <c r="C72" s="230"/>
      <c r="D72" s="22"/>
      <c r="E72" s="95"/>
    </row>
    <row r="73" spans="1:5">
      <c r="A73" s="218">
        <v>3</v>
      </c>
      <c r="B73" s="218" t="s">
        <v>404</v>
      </c>
      <c r="C73" s="84"/>
      <c r="D73" s="22">
        <f>C73</f>
        <v>0</v>
      </c>
      <c r="E73" s="95"/>
    </row>
    <row r="74" spans="1:5">
      <c r="A74" s="218">
        <v>4</v>
      </c>
      <c r="B74" s="218" t="s">
        <v>247</v>
      </c>
      <c r="C74" s="84"/>
      <c r="D74" s="84">
        <f>SUM(D75:D76)</f>
        <v>0</v>
      </c>
      <c r="E74" s="95"/>
    </row>
    <row r="75" spans="1:5">
      <c r="A75" s="97">
        <v>4.0999999999999996</v>
      </c>
      <c r="B75" s="97" t="s">
        <v>248</v>
      </c>
      <c r="C75" s="229"/>
      <c r="D75" s="8"/>
      <c r="E75" s="95"/>
    </row>
    <row r="76" spans="1:5">
      <c r="A76" s="97">
        <v>4.2</v>
      </c>
      <c r="B76" s="97" t="s">
        <v>249</v>
      </c>
      <c r="C76" s="230"/>
      <c r="D76" s="8"/>
      <c r="E76" s="95"/>
    </row>
    <row r="77" spans="1:5">
      <c r="A77" s="218">
        <v>5</v>
      </c>
      <c r="B77" s="218" t="s">
        <v>274</v>
      </c>
      <c r="C77" s="244"/>
      <c r="D77" s="230"/>
      <c r="E77" s="95"/>
    </row>
    <row r="78" spans="1:5">
      <c r="B78" s="44"/>
    </row>
    <row r="79" spans="1:5">
      <c r="A79" s="623" t="s">
        <v>449</v>
      </c>
      <c r="B79" s="623"/>
      <c r="C79" s="623"/>
      <c r="D79" s="623"/>
      <c r="E79" s="5"/>
    </row>
    <row r="80" spans="1:5">
      <c r="B80" s="44"/>
    </row>
    <row r="81" spans="1:9" s="23" customFormat="1" ht="12.75"/>
    <row r="82" spans="1:9">
      <c r="A82" s="68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68" t="s">
        <v>401</v>
      </c>
      <c r="D85" s="12"/>
      <c r="E85"/>
      <c r="F85"/>
      <c r="G85"/>
      <c r="H85"/>
      <c r="I85"/>
    </row>
    <row r="86" spans="1:9">
      <c r="A86"/>
      <c r="B86" s="2" t="s">
        <v>402</v>
      </c>
      <c r="D86" s="12"/>
      <c r="E86"/>
      <c r="F86"/>
      <c r="G86"/>
      <c r="H86"/>
      <c r="I86"/>
    </row>
    <row r="87" spans="1:9" customFormat="1" ht="12.75">
      <c r="B87" s="65" t="s">
        <v>139</v>
      </c>
    </row>
    <row r="88" spans="1:9" s="23" customFormat="1" ht="12.75"/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I14" sqref="I14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6" width="11.28515625" style="21" bestFit="1" customWidth="1"/>
    <col min="7" max="16384" width="9.140625" style="21"/>
  </cols>
  <sheetData>
    <row r="1" spans="1:12">
      <c r="A1" s="73" t="s">
        <v>297</v>
      </c>
      <c r="B1" s="113"/>
      <c r="C1" s="620" t="s">
        <v>109</v>
      </c>
      <c r="D1" s="620"/>
      <c r="E1" s="146"/>
    </row>
    <row r="2" spans="1:12">
      <c r="A2" s="75" t="s">
        <v>140</v>
      </c>
      <c r="B2" s="113"/>
      <c r="C2" s="618" t="str">
        <f>'ფორმა N1'!K2</f>
        <v>01/09/2020-31/10/2020</v>
      </c>
      <c r="D2" s="619"/>
      <c r="E2" s="146"/>
    </row>
    <row r="3" spans="1:12">
      <c r="A3" s="75"/>
      <c r="B3" s="113"/>
      <c r="C3" s="282"/>
      <c r="D3" s="282"/>
      <c r="E3" s="146"/>
    </row>
    <row r="4" spans="1:12" s="2" customFormat="1">
      <c r="A4" s="76" t="s">
        <v>269</v>
      </c>
      <c r="B4" s="76"/>
      <c r="C4" s="75"/>
      <c r="D4" s="75"/>
      <c r="E4" s="107"/>
      <c r="L4" s="21"/>
    </row>
    <row r="5" spans="1:12" s="2" customFormat="1">
      <c r="A5" s="117" t="str">
        <f>'ფორმა N1'!A5</f>
        <v>პ/პ  "თავისუფალი საქართველო"</v>
      </c>
      <c r="B5" s="110"/>
      <c r="C5" s="59"/>
      <c r="D5" s="59"/>
      <c r="E5" s="107"/>
    </row>
    <row r="6" spans="1:12" s="2" customFormat="1">
      <c r="A6" s="76"/>
      <c r="B6" s="76"/>
      <c r="C6" s="75"/>
      <c r="D6" s="75"/>
      <c r="E6" s="107"/>
    </row>
    <row r="7" spans="1:12" s="6" customFormat="1">
      <c r="A7" s="281"/>
      <c r="B7" s="281"/>
      <c r="C7" s="77"/>
      <c r="D7" s="77"/>
      <c r="E7" s="147"/>
    </row>
    <row r="8" spans="1:12" s="6" customFormat="1" ht="30">
      <c r="A8" s="105" t="s">
        <v>64</v>
      </c>
      <c r="B8" s="78" t="s">
        <v>11</v>
      </c>
      <c r="C8" s="78" t="s">
        <v>10</v>
      </c>
      <c r="D8" s="78" t="s">
        <v>9</v>
      </c>
      <c r="E8" s="147"/>
    </row>
    <row r="9" spans="1:12" s="9" customFormat="1" ht="18">
      <c r="A9" s="13">
        <v>1</v>
      </c>
      <c r="B9" s="13" t="s">
        <v>57</v>
      </c>
      <c r="C9" s="398">
        <f>SUM(C10,C14,C54,C57,C58,C59,C76)</f>
        <v>840611.95000000007</v>
      </c>
      <c r="D9" s="398">
        <f>SUM(D10,D14,D54,D57,D58,D59,D65,D72,D73)</f>
        <v>845056.35000000009</v>
      </c>
      <c r="E9" s="148"/>
      <c r="F9" s="497">
        <f>D9-C9</f>
        <v>4444.4000000000233</v>
      </c>
    </row>
    <row r="10" spans="1:12" s="9" customFormat="1" ht="18">
      <c r="A10" s="14">
        <v>1.1000000000000001</v>
      </c>
      <c r="B10" s="14" t="s">
        <v>58</v>
      </c>
      <c r="C10" s="399">
        <f>SUM(C11:C13)</f>
        <v>381110</v>
      </c>
      <c r="D10" s="399">
        <f>SUM(D11:D13)</f>
        <v>381110</v>
      </c>
      <c r="E10" s="148"/>
    </row>
    <row r="11" spans="1:12" s="9" customFormat="1" ht="16.5" customHeight="1">
      <c r="A11" s="16" t="s">
        <v>30</v>
      </c>
      <c r="B11" s="16" t="s">
        <v>59</v>
      </c>
      <c r="C11" s="397">
        <f>'ფორმა 5.2'!H12</f>
        <v>2210</v>
      </c>
      <c r="D11" s="401">
        <f>C11</f>
        <v>2210</v>
      </c>
      <c r="E11" s="148"/>
    </row>
    <row r="12" spans="1:12" ht="16.5" customHeight="1">
      <c r="A12" s="16" t="s">
        <v>31</v>
      </c>
      <c r="B12" s="16" t="s">
        <v>0</v>
      </c>
      <c r="C12" s="33"/>
      <c r="D12" s="34"/>
      <c r="E12" s="146"/>
    </row>
    <row r="13" spans="1:12" ht="16.5" customHeight="1">
      <c r="A13" s="313" t="s">
        <v>465</v>
      </c>
      <c r="B13" s="314" t="s">
        <v>467</v>
      </c>
      <c r="C13" s="400">
        <f>'ფორმა 5.2'!H22</f>
        <v>378900</v>
      </c>
      <c r="D13" s="400">
        <f>C13</f>
        <v>378900</v>
      </c>
      <c r="E13" s="146"/>
    </row>
    <row r="14" spans="1:12">
      <c r="A14" s="14">
        <v>1.2</v>
      </c>
      <c r="B14" s="14" t="s">
        <v>60</v>
      </c>
      <c r="C14" s="399">
        <f>SUM(C15,C18,C30:C33,C36,C37,C44,C45,C46,C47,C48,C52,C53)</f>
        <v>459301.95000000007</v>
      </c>
      <c r="D14" s="399">
        <f>SUM(D15,D18,D30:D33,D36,D37,D44,D45,D46,D47,D48,D52,D53)</f>
        <v>459301.95000000007</v>
      </c>
      <c r="E14" s="146"/>
    </row>
    <row r="15" spans="1:12">
      <c r="A15" s="16" t="s">
        <v>32</v>
      </c>
      <c r="B15" s="16" t="s">
        <v>1</v>
      </c>
      <c r="C15" s="404">
        <f>SUM(C16:C17)</f>
        <v>5570</v>
      </c>
      <c r="D15" s="404">
        <f>SUM(D16:D17)</f>
        <v>5570</v>
      </c>
      <c r="E15" s="146"/>
    </row>
    <row r="16" spans="1:12" ht="17.25" customHeight="1">
      <c r="A16" s="17" t="s">
        <v>98</v>
      </c>
      <c r="B16" s="17" t="s">
        <v>61</v>
      </c>
      <c r="C16" s="405">
        <f>'ფორმა N5.3'!H106</f>
        <v>5570</v>
      </c>
      <c r="D16" s="421">
        <f>C16</f>
        <v>5570</v>
      </c>
      <c r="E16" s="146"/>
    </row>
    <row r="17" spans="1:5" ht="17.25" customHeight="1">
      <c r="A17" s="17" t="s">
        <v>99</v>
      </c>
      <c r="B17" s="17" t="s">
        <v>62</v>
      </c>
      <c r="C17" s="35"/>
      <c r="D17" s="36"/>
      <c r="E17" s="146"/>
    </row>
    <row r="18" spans="1:5">
      <c r="A18" s="16" t="s">
        <v>33</v>
      </c>
      <c r="B18" s="16" t="s">
        <v>2</v>
      </c>
      <c r="C18" s="404">
        <f>SUM(C19:C24,C29)</f>
        <v>34549.80000000001</v>
      </c>
      <c r="D18" s="404">
        <f>SUM(D19:D24,D29)</f>
        <v>34549.80000000001</v>
      </c>
      <c r="E18" s="146"/>
    </row>
    <row r="19" spans="1:5" ht="30">
      <c r="A19" s="17" t="s">
        <v>12</v>
      </c>
      <c r="B19" s="17" t="s">
        <v>245</v>
      </c>
      <c r="C19" s="37">
        <f>3964.8+5574.65+1476.03+'[1]ფორმა N5'!$C$19+'[2]ფორმა N5'!$C$19</f>
        <v>19488.340000000004</v>
      </c>
      <c r="D19" s="38">
        <f>C19</f>
        <v>19488.340000000004</v>
      </c>
      <c r="E19" s="146"/>
    </row>
    <row r="20" spans="1:5">
      <c r="A20" s="17" t="s">
        <v>13</v>
      </c>
      <c r="B20" s="17" t="s">
        <v>14</v>
      </c>
      <c r="C20" s="37">
        <f>'[1]ფორმა N5'!$C$20+'[2]ფორმა N5'!$C$20</f>
        <v>1200</v>
      </c>
      <c r="D20" s="39">
        <f>C20</f>
        <v>1200</v>
      </c>
      <c r="E20" s="146"/>
    </row>
    <row r="21" spans="1:5" ht="30">
      <c r="A21" s="17" t="s">
        <v>276</v>
      </c>
      <c r="B21" s="17" t="s">
        <v>22</v>
      </c>
      <c r="C21" s="37"/>
      <c r="D21" s="40"/>
      <c r="E21" s="146"/>
    </row>
    <row r="22" spans="1:5">
      <c r="A22" s="17" t="s">
        <v>277</v>
      </c>
      <c r="B22" s="17" t="s">
        <v>15</v>
      </c>
      <c r="C22" s="427">
        <f>1933.23+'[1]ფორმა N5'!$C$22+'[2]ფორმა N5'!$C$22+411</f>
        <v>12756.23</v>
      </c>
      <c r="D22" s="428">
        <f>C22</f>
        <v>12756.23</v>
      </c>
      <c r="E22" s="146"/>
    </row>
    <row r="23" spans="1:5">
      <c r="A23" s="17" t="s">
        <v>278</v>
      </c>
      <c r="B23" s="17" t="s">
        <v>16</v>
      </c>
      <c r="C23" s="37"/>
      <c r="D23" s="40"/>
      <c r="E23" s="146"/>
    </row>
    <row r="24" spans="1:5">
      <c r="A24" s="17" t="s">
        <v>279</v>
      </c>
      <c r="B24" s="17" t="s">
        <v>17</v>
      </c>
      <c r="C24" s="426">
        <f>SUM(C25:C28)</f>
        <v>1105.23</v>
      </c>
      <c r="D24" s="426">
        <f>SUM(D25:D28)</f>
        <v>1105.23</v>
      </c>
      <c r="E24" s="146"/>
    </row>
    <row r="25" spans="1:5" ht="16.5" customHeight="1">
      <c r="A25" s="18" t="s">
        <v>280</v>
      </c>
      <c r="B25" s="18" t="s">
        <v>18</v>
      </c>
      <c r="C25" s="37">
        <f>23.31+50.87+198.14+3.84+2+24.39+'[1]ფორმა N5'!$C$25+'[2]ფორმა N5'!$C$25</f>
        <v>502.77</v>
      </c>
      <c r="D25" s="40">
        <f>C25</f>
        <v>502.77</v>
      </c>
      <c r="E25" s="146"/>
    </row>
    <row r="26" spans="1:5" ht="16.5" customHeight="1">
      <c r="A26" s="18" t="s">
        <v>281</v>
      </c>
      <c r="B26" s="18" t="s">
        <v>19</v>
      </c>
      <c r="C26" s="37">
        <f>338.82+125.39+8.73+'[1]ფორმა N5'!$C$26+'[2]ფორმა N5'!$C$26</f>
        <v>513.66</v>
      </c>
      <c r="D26" s="40">
        <f>C26</f>
        <v>513.66</v>
      </c>
      <c r="E26" s="146"/>
    </row>
    <row r="27" spans="1:5" ht="16.5" customHeight="1">
      <c r="A27" s="18" t="s">
        <v>282</v>
      </c>
      <c r="B27" s="18" t="s">
        <v>20</v>
      </c>
      <c r="C27" s="37">
        <f>'[1]ფორმა N5'!$C$27+'[2]ფორმა N5'!$C$27</f>
        <v>0</v>
      </c>
      <c r="D27" s="40"/>
      <c r="E27" s="146"/>
    </row>
    <row r="28" spans="1:5" ht="16.5" customHeight="1">
      <c r="A28" s="18" t="s">
        <v>283</v>
      </c>
      <c r="B28" s="18" t="s">
        <v>23</v>
      </c>
      <c r="C28" s="420">
        <f>7.7+34.7+4+'[1]ფორმა N5'!$C$28+'[2]ფორმა N5'!$C$28</f>
        <v>88.800000000000011</v>
      </c>
      <c r="D28" s="420">
        <f>C28</f>
        <v>88.800000000000011</v>
      </c>
      <c r="E28" s="146"/>
    </row>
    <row r="29" spans="1:5">
      <c r="A29" s="17" t="s">
        <v>284</v>
      </c>
      <c r="B29" s="17" t="s">
        <v>21</v>
      </c>
      <c r="C29" s="37"/>
      <c r="D29" s="41"/>
      <c r="E29" s="146"/>
    </row>
    <row r="30" spans="1:5">
      <c r="A30" s="16" t="s">
        <v>34</v>
      </c>
      <c r="B30" s="16" t="s">
        <v>3</v>
      </c>
      <c r="C30" s="33"/>
      <c r="D30" s="34"/>
      <c r="E30" s="146"/>
    </row>
    <row r="31" spans="1:5">
      <c r="A31" s="16" t="s">
        <v>35</v>
      </c>
      <c r="B31" s="16" t="s">
        <v>4</v>
      </c>
      <c r="C31" s="33"/>
      <c r="D31" s="34"/>
      <c r="E31" s="146"/>
    </row>
    <row r="32" spans="1:5">
      <c r="A32" s="16" t="s">
        <v>36</v>
      </c>
      <c r="B32" s="16" t="s">
        <v>5</v>
      </c>
      <c r="C32" s="33"/>
      <c r="D32" s="34"/>
      <c r="E32" s="146"/>
    </row>
    <row r="33" spans="1:5">
      <c r="A33" s="16" t="s">
        <v>37</v>
      </c>
      <c r="B33" s="16" t="s">
        <v>63</v>
      </c>
      <c r="C33" s="399">
        <f>SUM(C34:C35)</f>
        <v>57741</v>
      </c>
      <c r="D33" s="404">
        <f>SUM(D34:D35)</f>
        <v>57741</v>
      </c>
      <c r="E33" s="146"/>
    </row>
    <row r="34" spans="1:5">
      <c r="A34" s="17" t="s">
        <v>285</v>
      </c>
      <c r="B34" s="17" t="s">
        <v>56</v>
      </c>
      <c r="C34" s="405">
        <f>29870+'[1]ფორმა N5'!$C$34+'[2]ფორმა N5'!$C$34</f>
        <v>57741</v>
      </c>
      <c r="D34" s="401">
        <f>C34</f>
        <v>57741</v>
      </c>
      <c r="E34" s="146"/>
    </row>
    <row r="35" spans="1:5">
      <c r="A35" s="17" t="s">
        <v>286</v>
      </c>
      <c r="B35" s="17" t="s">
        <v>55</v>
      </c>
      <c r="C35" s="33"/>
      <c r="D35" s="34"/>
      <c r="E35" s="146"/>
    </row>
    <row r="36" spans="1:5">
      <c r="A36" s="16" t="s">
        <v>38</v>
      </c>
      <c r="B36" s="16" t="s">
        <v>49</v>
      </c>
      <c r="C36" s="397">
        <f>566.18+561.57</f>
        <v>1127.75</v>
      </c>
      <c r="D36" s="401">
        <f>C36</f>
        <v>1127.75</v>
      </c>
      <c r="E36" s="146"/>
    </row>
    <row r="37" spans="1:5">
      <c r="A37" s="16" t="s">
        <v>39</v>
      </c>
      <c r="B37" s="16" t="s">
        <v>338</v>
      </c>
      <c r="C37" s="399">
        <f>SUM(C38:C43)</f>
        <v>331263.40000000002</v>
      </c>
      <c r="D37" s="399">
        <f>SUM(D38:D43)</f>
        <v>331263.40000000002</v>
      </c>
      <c r="E37" s="146"/>
    </row>
    <row r="38" spans="1:5">
      <c r="A38" s="17" t="s">
        <v>335</v>
      </c>
      <c r="B38" s="17" t="s">
        <v>339</v>
      </c>
      <c r="C38" s="397"/>
      <c r="D38" s="33"/>
      <c r="E38" s="146"/>
    </row>
    <row r="39" spans="1:5">
      <c r="A39" s="17" t="s">
        <v>336</v>
      </c>
      <c r="B39" s="17" t="s">
        <v>340</v>
      </c>
      <c r="C39" s="405">
        <f>'ფორმა 5.5'!L36</f>
        <v>143804.01</v>
      </c>
      <c r="D39" s="405">
        <f t="shared" ref="D39:D45" si="0">C39</f>
        <v>143804.01</v>
      </c>
      <c r="E39" s="146"/>
    </row>
    <row r="40" spans="1:5">
      <c r="A40" s="17" t="s">
        <v>337</v>
      </c>
      <c r="B40" s="17" t="s">
        <v>343</v>
      </c>
      <c r="C40" s="405">
        <f>'ფორმა 5.5'!L55</f>
        <v>4424.12</v>
      </c>
      <c r="D40" s="421">
        <f t="shared" si="0"/>
        <v>4424.12</v>
      </c>
      <c r="E40" s="146"/>
    </row>
    <row r="41" spans="1:5">
      <c r="A41" s="17" t="s">
        <v>342</v>
      </c>
      <c r="B41" s="17" t="s">
        <v>344</v>
      </c>
      <c r="C41" s="405">
        <f>'ფორმა 5.5'!L41</f>
        <v>8400</v>
      </c>
      <c r="D41" s="421">
        <f t="shared" si="0"/>
        <v>8400</v>
      </c>
      <c r="E41" s="146"/>
    </row>
    <row r="42" spans="1:5">
      <c r="A42" s="17" t="s">
        <v>345</v>
      </c>
      <c r="B42" s="17" t="s">
        <v>447</v>
      </c>
      <c r="C42" s="35">
        <f>'ფორმა 5.5'!L46</f>
        <v>160235.27000000002</v>
      </c>
      <c r="D42" s="421">
        <f t="shared" si="0"/>
        <v>160235.27000000002</v>
      </c>
      <c r="E42" s="146"/>
    </row>
    <row r="43" spans="1:5">
      <c r="A43" s="17" t="s">
        <v>448</v>
      </c>
      <c r="B43" s="17" t="s">
        <v>341</v>
      </c>
      <c r="C43" s="35">
        <f>'ფორმა 5.5'!L50</f>
        <v>14400</v>
      </c>
      <c r="D43" s="421">
        <f t="shared" si="0"/>
        <v>14400</v>
      </c>
      <c r="E43" s="146"/>
    </row>
    <row r="44" spans="1:5" ht="30">
      <c r="A44" s="16" t="s">
        <v>40</v>
      </c>
      <c r="B44" s="16" t="s">
        <v>28</v>
      </c>
      <c r="C44" s="397">
        <f>200+'[1]ფორმა N5'!$C$44+'[2]ფორმა N5'!$C$44</f>
        <v>200</v>
      </c>
      <c r="D44" s="401">
        <f t="shared" si="0"/>
        <v>200</v>
      </c>
      <c r="E44" s="146"/>
    </row>
    <row r="45" spans="1:5">
      <c r="A45" s="16" t="s">
        <v>41</v>
      </c>
      <c r="B45" s="16" t="s">
        <v>24</v>
      </c>
      <c r="C45" s="397">
        <f>'[1]ფორმა N5'!$C$45+'[2]ფორმა N5'!$C$45</f>
        <v>3675</v>
      </c>
      <c r="D45" s="401">
        <f t="shared" si="0"/>
        <v>3675</v>
      </c>
      <c r="E45" s="146"/>
    </row>
    <row r="46" spans="1:5">
      <c r="A46" s="16" t="s">
        <v>42</v>
      </c>
      <c r="B46" s="16" t="s">
        <v>25</v>
      </c>
      <c r="C46" s="33"/>
      <c r="D46" s="401"/>
      <c r="E46" s="146"/>
    </row>
    <row r="47" spans="1:5">
      <c r="A47" s="16" t="s">
        <v>43</v>
      </c>
      <c r="B47" s="16" t="s">
        <v>26</v>
      </c>
      <c r="C47" s="33"/>
      <c r="D47" s="34"/>
      <c r="E47" s="146"/>
    </row>
    <row r="48" spans="1:5">
      <c r="A48" s="16" t="s">
        <v>44</v>
      </c>
      <c r="B48" s="16" t="s">
        <v>291</v>
      </c>
      <c r="C48" s="399">
        <f>SUM(C49:C51)</f>
        <v>9225</v>
      </c>
      <c r="D48" s="399">
        <f>SUM(D49:D51)</f>
        <v>9225</v>
      </c>
      <c r="E48" s="146"/>
    </row>
    <row r="49" spans="1:5">
      <c r="A49" s="96" t="s">
        <v>350</v>
      </c>
      <c r="B49" s="96" t="s">
        <v>353</v>
      </c>
      <c r="C49" s="405">
        <f>'ფორმა 9.1'!G26</f>
        <v>9225</v>
      </c>
      <c r="D49" s="421">
        <f>C49</f>
        <v>9225</v>
      </c>
      <c r="E49" s="146"/>
    </row>
    <row r="50" spans="1:5">
      <c r="A50" s="96" t="s">
        <v>351</v>
      </c>
      <c r="B50" s="96" t="s">
        <v>352</v>
      </c>
      <c r="C50" s="33"/>
      <c r="D50" s="34"/>
      <c r="E50" s="146"/>
    </row>
    <row r="51" spans="1:5">
      <c r="A51" s="96" t="s">
        <v>354</v>
      </c>
      <c r="B51" s="96" t="s">
        <v>355</v>
      </c>
      <c r="C51" s="33"/>
      <c r="D51" s="34"/>
      <c r="E51" s="146"/>
    </row>
    <row r="52" spans="1:5" ht="26.25" customHeight="1">
      <c r="A52" s="16" t="s">
        <v>45</v>
      </c>
      <c r="B52" s="16" t="s">
        <v>29</v>
      </c>
      <c r="C52" s="33"/>
      <c r="D52" s="34"/>
      <c r="E52" s="146"/>
    </row>
    <row r="53" spans="1:5">
      <c r="A53" s="16" t="s">
        <v>46</v>
      </c>
      <c r="B53" s="16" t="s">
        <v>6</v>
      </c>
      <c r="C53" s="397">
        <f>'ფორმა N5.1'!C17+'ფორმა N5.1'!C18</f>
        <v>15950</v>
      </c>
      <c r="D53" s="401">
        <f>C53</f>
        <v>15950</v>
      </c>
      <c r="E53" s="146"/>
    </row>
    <row r="54" spans="1:5" ht="30">
      <c r="A54" s="14">
        <v>1.3</v>
      </c>
      <c r="B54" s="86" t="s">
        <v>383</v>
      </c>
      <c r="C54" s="83">
        <f>SUM(C55:C56)</f>
        <v>0</v>
      </c>
      <c r="D54" s="83">
        <f>SUM(D55:D56)</f>
        <v>0</v>
      </c>
      <c r="E54" s="146"/>
    </row>
    <row r="55" spans="1:5" ht="30">
      <c r="A55" s="16" t="s">
        <v>50</v>
      </c>
      <c r="B55" s="16" t="s">
        <v>48</v>
      </c>
      <c r="C55" s="33"/>
      <c r="D55" s="34"/>
      <c r="E55" s="146"/>
    </row>
    <row r="56" spans="1:5">
      <c r="A56" s="16" t="s">
        <v>51</v>
      </c>
      <c r="B56" s="16" t="s">
        <v>47</v>
      </c>
      <c r="C56" s="33"/>
      <c r="D56" s="34"/>
      <c r="E56" s="146"/>
    </row>
    <row r="57" spans="1:5">
      <c r="A57" s="14">
        <v>1.4</v>
      </c>
      <c r="B57" s="14" t="s">
        <v>385</v>
      </c>
      <c r="C57" s="33"/>
      <c r="D57" s="34"/>
      <c r="E57" s="146"/>
    </row>
    <row r="58" spans="1:5">
      <c r="A58" s="14">
        <v>1.5</v>
      </c>
      <c r="B58" s="14" t="s">
        <v>7</v>
      </c>
      <c r="C58" s="37"/>
      <c r="D58" s="40"/>
      <c r="E58" s="146"/>
    </row>
    <row r="59" spans="1:5">
      <c r="A59" s="14">
        <v>1.6</v>
      </c>
      <c r="B59" s="45" t="s">
        <v>8</v>
      </c>
      <c r="C59" s="83">
        <f>SUM(C60:C64)</f>
        <v>200</v>
      </c>
      <c r="D59" s="83">
        <f>SUM(D60:D64)</f>
        <v>200</v>
      </c>
      <c r="E59" s="146"/>
    </row>
    <row r="60" spans="1:5">
      <c r="A60" s="16" t="s">
        <v>292</v>
      </c>
      <c r="B60" s="46" t="s">
        <v>52</v>
      </c>
      <c r="C60" s="37"/>
      <c r="D60" s="40"/>
      <c r="E60" s="146"/>
    </row>
    <row r="61" spans="1:5" ht="30">
      <c r="A61" s="16" t="s">
        <v>293</v>
      </c>
      <c r="B61" s="46" t="s">
        <v>54</v>
      </c>
      <c r="C61" s="37"/>
      <c r="D61" s="40"/>
      <c r="E61" s="146"/>
    </row>
    <row r="62" spans="1:5">
      <c r="A62" s="16" t="s">
        <v>294</v>
      </c>
      <c r="B62" s="46" t="s">
        <v>53</v>
      </c>
      <c r="C62" s="40"/>
      <c r="D62" s="40"/>
      <c r="E62" s="146"/>
    </row>
    <row r="63" spans="1:5">
      <c r="A63" s="16" t="s">
        <v>295</v>
      </c>
      <c r="B63" s="46" t="s">
        <v>27</v>
      </c>
      <c r="C63" s="37">
        <v>200</v>
      </c>
      <c r="D63" s="40">
        <f>C63</f>
        <v>200</v>
      </c>
      <c r="E63" s="146"/>
    </row>
    <row r="64" spans="1:5">
      <c r="A64" s="16" t="s">
        <v>321</v>
      </c>
      <c r="B64" s="197" t="s">
        <v>322</v>
      </c>
      <c r="C64" s="37"/>
      <c r="D64" s="198"/>
      <c r="E64" s="146"/>
    </row>
    <row r="65" spans="1:5">
      <c r="A65" s="13">
        <v>2</v>
      </c>
      <c r="B65" s="47" t="s">
        <v>106</v>
      </c>
      <c r="C65" s="247"/>
      <c r="D65" s="116">
        <f>SUM(D66:D71)</f>
        <v>4444.3999999999996</v>
      </c>
      <c r="E65" s="146"/>
    </row>
    <row r="66" spans="1:5">
      <c r="A66" s="15">
        <v>2.1</v>
      </c>
      <c r="B66" s="48" t="s">
        <v>100</v>
      </c>
      <c r="C66" s="247"/>
      <c r="D66" s="42"/>
      <c r="E66" s="146"/>
    </row>
    <row r="67" spans="1:5">
      <c r="A67" s="15">
        <v>2.2000000000000002</v>
      </c>
      <c r="B67" s="48" t="s">
        <v>104</v>
      </c>
      <c r="C67" s="249"/>
      <c r="D67" s="43"/>
      <c r="E67" s="146"/>
    </row>
    <row r="68" spans="1:5">
      <c r="A68" s="15">
        <v>2.2999999999999998</v>
      </c>
      <c r="B68" s="48" t="s">
        <v>103</v>
      </c>
      <c r="C68" s="249"/>
      <c r="D68" s="43"/>
      <c r="E68" s="146"/>
    </row>
    <row r="69" spans="1:5">
      <c r="A69" s="15">
        <v>2.4</v>
      </c>
      <c r="B69" s="48" t="s">
        <v>105</v>
      </c>
      <c r="C69" s="249"/>
      <c r="D69" s="43">
        <f>2204.4+'[1]ფორმა N5'!$D$69+'[2]ფორმა N5'!$D$69</f>
        <v>4444.3999999999996</v>
      </c>
      <c r="E69" s="146"/>
    </row>
    <row r="70" spans="1:5">
      <c r="A70" s="15">
        <v>2.5</v>
      </c>
      <c r="B70" s="48" t="s">
        <v>101</v>
      </c>
      <c r="C70" s="249"/>
      <c r="D70" s="43"/>
      <c r="E70" s="146"/>
    </row>
    <row r="71" spans="1:5">
      <c r="A71" s="15">
        <v>2.6</v>
      </c>
      <c r="B71" s="48" t="s">
        <v>102</v>
      </c>
      <c r="C71" s="249"/>
      <c r="D71" s="43"/>
      <c r="E71" s="146"/>
    </row>
    <row r="72" spans="1:5" s="2" customFormat="1">
      <c r="A72" s="13">
        <v>3</v>
      </c>
      <c r="B72" s="245" t="s">
        <v>404</v>
      </c>
      <c r="C72" s="248"/>
      <c r="D72" s="246"/>
      <c r="E72" s="104"/>
    </row>
    <row r="73" spans="1:5" s="2" customFormat="1">
      <c r="A73" s="13">
        <v>4</v>
      </c>
      <c r="B73" s="13" t="s">
        <v>247</v>
      </c>
      <c r="C73" s="248">
        <f>SUM(C74:C75)</f>
        <v>0</v>
      </c>
      <c r="D73" s="84">
        <f>SUM(D74:D75)</f>
        <v>0</v>
      </c>
      <c r="E73" s="104"/>
    </row>
    <row r="74" spans="1:5" s="2" customFormat="1">
      <c r="A74" s="15">
        <v>4.0999999999999996</v>
      </c>
      <c r="B74" s="15" t="s">
        <v>248</v>
      </c>
      <c r="C74" s="8"/>
      <c r="D74" s="8"/>
      <c r="E74" s="104"/>
    </row>
    <row r="75" spans="1:5" s="2" customFormat="1">
      <c r="A75" s="15">
        <v>4.2</v>
      </c>
      <c r="B75" s="15" t="s">
        <v>249</v>
      </c>
      <c r="C75" s="8"/>
      <c r="D75" s="8"/>
      <c r="E75" s="104"/>
    </row>
    <row r="76" spans="1:5" s="2" customFormat="1">
      <c r="A76" s="13">
        <v>5</v>
      </c>
      <c r="B76" s="243" t="s">
        <v>274</v>
      </c>
      <c r="C76" s="8"/>
      <c r="D76" s="84"/>
      <c r="E76" s="104"/>
    </row>
    <row r="77" spans="1:5" s="2" customFormat="1">
      <c r="A77" s="291"/>
      <c r="B77" s="291"/>
      <c r="C77" s="12"/>
      <c r="D77" s="12"/>
      <c r="E77" s="104"/>
    </row>
    <row r="78" spans="1:5" s="2" customFormat="1">
      <c r="A78" s="623" t="s">
        <v>449</v>
      </c>
      <c r="B78" s="623"/>
      <c r="C78" s="623"/>
      <c r="D78" s="623"/>
      <c r="E78" s="104"/>
    </row>
    <row r="79" spans="1:5" s="2" customFormat="1">
      <c r="A79" s="291"/>
      <c r="B79" s="291"/>
      <c r="C79" s="12"/>
      <c r="D79" s="12"/>
      <c r="E79" s="104"/>
    </row>
    <row r="80" spans="1:5" s="23" customFormat="1" ht="12.75"/>
    <row r="81" spans="1:9" s="2" customFormat="1">
      <c r="A81" s="68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450</v>
      </c>
      <c r="D84" s="12"/>
      <c r="E84"/>
      <c r="F84"/>
      <c r="G84"/>
      <c r="H84"/>
      <c r="I84"/>
    </row>
    <row r="85" spans="1:9" s="2" customFormat="1">
      <c r="A85"/>
      <c r="B85" s="624" t="s">
        <v>451</v>
      </c>
      <c r="C85" s="624"/>
      <c r="D85" s="624"/>
      <c r="E85"/>
      <c r="F85"/>
      <c r="G85"/>
      <c r="H85"/>
      <c r="I85"/>
    </row>
    <row r="86" spans="1:9" customFormat="1" ht="12.75">
      <c r="B86" s="65" t="s">
        <v>452</v>
      </c>
    </row>
    <row r="87" spans="1:9" s="2" customFormat="1">
      <c r="A87" s="11"/>
      <c r="B87" s="624" t="s">
        <v>453</v>
      </c>
      <c r="C87" s="624"/>
      <c r="D87" s="624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B20" sqref="B20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319</v>
      </c>
      <c r="B1" s="76"/>
      <c r="C1" s="620" t="s">
        <v>109</v>
      </c>
      <c r="D1" s="620"/>
      <c r="E1" s="90"/>
    </row>
    <row r="2" spans="1:5" s="6" customFormat="1">
      <c r="A2" s="73" t="s">
        <v>313</v>
      </c>
      <c r="B2" s="76"/>
      <c r="C2" s="618" t="str">
        <f>'ფორმა N1'!K2</f>
        <v>01/09/2020-31/10/2020</v>
      </c>
      <c r="D2" s="618"/>
      <c r="E2" s="90"/>
    </row>
    <row r="3" spans="1:5" s="6" customFormat="1">
      <c r="A3" s="75" t="s">
        <v>140</v>
      </c>
      <c r="B3" s="73"/>
      <c r="C3" s="158"/>
      <c r="D3" s="158"/>
      <c r="E3" s="90"/>
    </row>
    <row r="4" spans="1:5" s="6" customFormat="1">
      <c r="A4" s="75"/>
      <c r="B4" s="75"/>
      <c r="C4" s="158"/>
      <c r="D4" s="158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356" t="str">
        <f>'ფორმა N1'!A5</f>
        <v>პ/პ  "თავისუფალი საქართველო"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7"/>
      <c r="B8" s="157"/>
      <c r="C8" s="77"/>
      <c r="D8" s="77"/>
      <c r="E8" s="90"/>
    </row>
    <row r="9" spans="1:5" s="6" customFormat="1" ht="30">
      <c r="A9" s="88" t="s">
        <v>64</v>
      </c>
      <c r="B9" s="88" t="s">
        <v>318</v>
      </c>
      <c r="C9" s="78" t="s">
        <v>10</v>
      </c>
      <c r="D9" s="78" t="s">
        <v>9</v>
      </c>
      <c r="E9" s="90"/>
    </row>
    <row r="10" spans="1:5" s="9" customFormat="1" ht="18">
      <c r="A10" s="97" t="s">
        <v>314</v>
      </c>
      <c r="B10" s="97" t="s">
        <v>635</v>
      </c>
      <c r="C10" s="4">
        <v>200</v>
      </c>
      <c r="D10" s="4">
        <v>200</v>
      </c>
      <c r="E10" s="92"/>
    </row>
    <row r="11" spans="1:5" s="10" customFormat="1">
      <c r="A11" s="97" t="s">
        <v>315</v>
      </c>
      <c r="B11" s="97"/>
      <c r="C11" s="4"/>
      <c r="D11" s="4"/>
      <c r="E11" s="93"/>
    </row>
    <row r="12" spans="1:5" s="10" customFormat="1">
      <c r="A12" s="86" t="s">
        <v>273</v>
      </c>
      <c r="B12" s="86"/>
      <c r="C12" s="4"/>
      <c r="D12" s="4"/>
      <c r="E12" s="93"/>
    </row>
    <row r="13" spans="1:5" s="10" customFormat="1">
      <c r="A13" s="86" t="s">
        <v>273</v>
      </c>
      <c r="B13" s="86"/>
      <c r="C13" s="4"/>
      <c r="D13" s="4"/>
      <c r="E13" s="93"/>
    </row>
    <row r="14" spans="1:5" s="10" customFormat="1">
      <c r="A14" s="86" t="s">
        <v>273</v>
      </c>
      <c r="B14" s="86"/>
      <c r="C14" s="4"/>
      <c r="D14" s="4"/>
      <c r="E14" s="93"/>
    </row>
    <row r="15" spans="1:5" s="10" customFormat="1">
      <c r="A15" s="86" t="s">
        <v>273</v>
      </c>
      <c r="B15" s="86"/>
      <c r="C15" s="4"/>
      <c r="D15" s="4"/>
      <c r="E15" s="93"/>
    </row>
    <row r="16" spans="1:5" s="10" customFormat="1">
      <c r="A16" s="86" t="s">
        <v>273</v>
      </c>
      <c r="B16" s="86"/>
      <c r="C16" s="4"/>
      <c r="D16" s="4"/>
      <c r="E16" s="93"/>
    </row>
    <row r="17" spans="1:5" s="10" customFormat="1" ht="17.25" customHeight="1">
      <c r="A17" s="97" t="s">
        <v>316</v>
      </c>
      <c r="B17" s="86"/>
      <c r="C17" s="4"/>
      <c r="D17" s="4"/>
      <c r="E17" s="93"/>
    </row>
    <row r="18" spans="1:5" s="10" customFormat="1" ht="18" customHeight="1">
      <c r="A18" s="97" t="s">
        <v>317</v>
      </c>
      <c r="B18" s="86" t="s">
        <v>825</v>
      </c>
      <c r="C18" s="4">
        <v>15950</v>
      </c>
      <c r="D18" s="4">
        <v>15950</v>
      </c>
      <c r="E18" s="93"/>
    </row>
    <row r="19" spans="1:5" s="10" customFormat="1">
      <c r="A19" s="86" t="s">
        <v>273</v>
      </c>
      <c r="B19" s="86"/>
      <c r="C19" s="4"/>
      <c r="D19" s="4"/>
      <c r="E19" s="93"/>
    </row>
    <row r="20" spans="1:5" s="10" customFormat="1">
      <c r="A20" s="86" t="s">
        <v>273</v>
      </c>
      <c r="B20" s="86"/>
      <c r="C20" s="4"/>
      <c r="D20" s="4"/>
      <c r="E20" s="93"/>
    </row>
    <row r="21" spans="1:5" s="10" customFormat="1">
      <c r="A21" s="86" t="s">
        <v>273</v>
      </c>
      <c r="B21" s="86"/>
      <c r="C21" s="4"/>
      <c r="D21" s="4"/>
      <c r="E21" s="93"/>
    </row>
    <row r="22" spans="1:5" s="10" customFormat="1">
      <c r="A22" s="86" t="s">
        <v>273</v>
      </c>
      <c r="B22" s="86"/>
      <c r="C22" s="4"/>
      <c r="D22" s="4"/>
      <c r="E22" s="93"/>
    </row>
    <row r="23" spans="1:5" s="10" customFormat="1">
      <c r="A23" s="86" t="s">
        <v>273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320</v>
      </c>
      <c r="C25" s="85">
        <f>SUM(C10:C24)</f>
        <v>16150</v>
      </c>
      <c r="D25" s="85">
        <f>SUM(D10:D24)</f>
        <v>16150</v>
      </c>
      <c r="E25" s="95"/>
    </row>
    <row r="26" spans="1:5">
      <c r="A26" s="44"/>
      <c r="B26" s="44"/>
    </row>
    <row r="27" spans="1:5">
      <c r="A27" s="2" t="s">
        <v>392</v>
      </c>
      <c r="E27" s="5"/>
    </row>
    <row r="28" spans="1:5">
      <c r="A28" s="2" t="s">
        <v>387</v>
      </c>
    </row>
    <row r="29" spans="1:5">
      <c r="A29" s="196" t="s">
        <v>388</v>
      </c>
    </row>
    <row r="30" spans="1:5">
      <c r="A30" s="196"/>
    </row>
    <row r="31" spans="1:5">
      <c r="A31" s="196" t="s">
        <v>333</v>
      </c>
    </row>
    <row r="32" spans="1:5" s="23" customFormat="1" ht="12.75"/>
    <row r="33" spans="1:9">
      <c r="A33" s="68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5"/>
      <c r="B38" s="65" t="s">
        <v>139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SheetLayoutView="80" workbookViewId="0">
      <selection activeCell="G18" sqref="G18:G20"/>
    </sheetView>
  </sheetViews>
  <sheetFormatPr defaultRowHeight="12.75"/>
  <cols>
    <col min="1" max="1" width="5.42578125" style="181" customWidth="1"/>
    <col min="2" max="2" width="20.85546875" style="181" customWidth="1"/>
    <col min="3" max="3" width="26" style="181" customWidth="1"/>
    <col min="4" max="4" width="17" style="181" customWidth="1"/>
    <col min="5" max="5" width="18.140625" style="181" customWidth="1"/>
    <col min="6" max="6" width="14.7109375" style="181" customWidth="1"/>
    <col min="7" max="7" width="15.5703125" style="181" customWidth="1"/>
    <col min="8" max="8" width="14.7109375" style="181" customWidth="1"/>
    <col min="9" max="9" width="29.7109375" style="181" customWidth="1"/>
    <col min="10" max="10" width="0" style="181" hidden="1" customWidth="1"/>
    <col min="11" max="16384" width="9.140625" style="181"/>
  </cols>
  <sheetData>
    <row r="1" spans="1:10" ht="15">
      <c r="A1" s="73" t="s">
        <v>424</v>
      </c>
      <c r="B1" s="73"/>
      <c r="C1" s="76"/>
      <c r="D1" s="76"/>
      <c r="E1" s="76"/>
      <c r="F1" s="76"/>
      <c r="G1" s="254"/>
      <c r="H1" s="254"/>
      <c r="I1" s="620" t="s">
        <v>109</v>
      </c>
      <c r="J1" s="620"/>
    </row>
    <row r="2" spans="1:10" ht="15">
      <c r="A2" s="75" t="s">
        <v>140</v>
      </c>
      <c r="B2" s="73"/>
      <c r="C2" s="76"/>
      <c r="D2" s="76"/>
      <c r="E2" s="76"/>
      <c r="F2" s="76"/>
      <c r="G2" s="254"/>
      <c r="H2" s="254"/>
      <c r="I2" s="618" t="str">
        <f>'ფორმა N1'!K2</f>
        <v>01/09/2020-31/10/2020</v>
      </c>
      <c r="J2" s="618"/>
    </row>
    <row r="3" spans="1:10" ht="15">
      <c r="A3" s="75"/>
      <c r="B3" s="75"/>
      <c r="C3" s="73"/>
      <c r="D3" s="73"/>
      <c r="E3" s="73"/>
      <c r="F3" s="73"/>
      <c r="G3" s="254"/>
      <c r="H3" s="254"/>
      <c r="I3" s="254"/>
    </row>
    <row r="4" spans="1:10" ht="15">
      <c r="A4" s="76" t="s">
        <v>269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356" t="str">
        <f>'ფორმა N1'!A5</f>
        <v>პ/პ  "თავისუფალი საქართველო"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253"/>
      <c r="B7" s="253"/>
      <c r="C7" s="253"/>
      <c r="D7" s="253"/>
      <c r="E7" s="253"/>
      <c r="F7" s="253"/>
      <c r="G7" s="77"/>
      <c r="H7" s="77"/>
      <c r="I7" s="77"/>
    </row>
    <row r="8" spans="1:10" ht="45">
      <c r="A8" s="89" t="s">
        <v>64</v>
      </c>
      <c r="B8" s="89" t="s">
        <v>324</v>
      </c>
      <c r="C8" s="89" t="s">
        <v>325</v>
      </c>
      <c r="D8" s="89" t="s">
        <v>227</v>
      </c>
      <c r="E8" s="89" t="s">
        <v>329</v>
      </c>
      <c r="F8" s="89" t="s">
        <v>332</v>
      </c>
      <c r="G8" s="78" t="s">
        <v>10</v>
      </c>
      <c r="H8" s="78" t="s">
        <v>9</v>
      </c>
      <c r="I8" s="78" t="s">
        <v>369</v>
      </c>
      <c r="J8" s="209" t="s">
        <v>331</v>
      </c>
    </row>
    <row r="9" spans="1:10" ht="15">
      <c r="A9" s="97">
        <v>1</v>
      </c>
      <c r="B9" s="15" t="s">
        <v>498</v>
      </c>
      <c r="C9" s="97" t="s">
        <v>575</v>
      </c>
      <c r="D9" s="494" t="s">
        <v>499</v>
      </c>
      <c r="E9" s="387" t="s">
        <v>500</v>
      </c>
      <c r="F9" s="97" t="s">
        <v>331</v>
      </c>
      <c r="G9" s="388">
        <v>1000</v>
      </c>
      <c r="H9" s="388">
        <v>1000</v>
      </c>
      <c r="I9" s="388">
        <v>200</v>
      </c>
      <c r="J9" s="209" t="s">
        <v>0</v>
      </c>
    </row>
    <row r="10" spans="1:10" ht="15">
      <c r="A10" s="97">
        <v>2</v>
      </c>
      <c r="B10" s="97" t="s">
        <v>498</v>
      </c>
      <c r="C10" s="97" t="s">
        <v>575</v>
      </c>
      <c r="D10" s="97">
        <v>36001002966</v>
      </c>
      <c r="E10" s="97" t="s">
        <v>500</v>
      </c>
      <c r="F10" s="97" t="s">
        <v>331</v>
      </c>
      <c r="G10" s="4">
        <v>1210</v>
      </c>
      <c r="H10" s="4">
        <v>1210</v>
      </c>
      <c r="I10" s="4">
        <v>222</v>
      </c>
    </row>
    <row r="11" spans="1:10" ht="15">
      <c r="A11" s="97">
        <v>3</v>
      </c>
      <c r="B11" s="15"/>
      <c r="C11" s="97"/>
      <c r="D11" s="390"/>
      <c r="E11" s="15"/>
      <c r="F11" s="97"/>
      <c r="G11" s="388"/>
      <c r="H11" s="388"/>
      <c r="I11" s="388"/>
    </row>
    <row r="12" spans="1:10" ht="15">
      <c r="A12" s="97">
        <v>4</v>
      </c>
      <c r="B12" s="15"/>
      <c r="C12" s="97"/>
      <c r="D12" s="391"/>
      <c r="E12" s="392"/>
      <c r="F12" s="97"/>
      <c r="G12" s="388">
        <f>SUM(G9:G11)</f>
        <v>2210</v>
      </c>
      <c r="H12" s="388">
        <f t="shared" ref="H12:I12" si="0">SUM(H9:H11)</f>
        <v>2210</v>
      </c>
      <c r="I12" s="388">
        <f t="shared" si="0"/>
        <v>422</v>
      </c>
    </row>
    <row r="13" spans="1:10" ht="15">
      <c r="A13" s="97">
        <v>5</v>
      </c>
      <c r="B13" s="15"/>
      <c r="C13" s="97"/>
      <c r="D13" s="393"/>
      <c r="E13" s="389"/>
      <c r="F13" s="97"/>
      <c r="G13" s="388"/>
      <c r="H13" s="388"/>
      <c r="I13" s="388"/>
    </row>
    <row r="14" spans="1:10" ht="15">
      <c r="A14" s="97">
        <v>6</v>
      </c>
      <c r="B14" s="15"/>
      <c r="C14" s="97"/>
      <c r="D14" s="391"/>
      <c r="E14" s="389"/>
      <c r="F14" s="97"/>
      <c r="G14" s="388"/>
      <c r="H14" s="388"/>
      <c r="I14" s="388"/>
    </row>
    <row r="15" spans="1:10" ht="15">
      <c r="A15" s="97">
        <v>7</v>
      </c>
      <c r="B15" s="15"/>
      <c r="C15" s="97"/>
      <c r="D15" s="390"/>
      <c r="E15" s="389"/>
      <c r="F15" s="97"/>
      <c r="G15" s="388"/>
      <c r="H15" s="388"/>
      <c r="I15" s="388"/>
    </row>
    <row r="16" spans="1:10" ht="15">
      <c r="A16" s="97">
        <v>8</v>
      </c>
      <c r="B16" s="15"/>
      <c r="C16" s="97"/>
      <c r="D16" s="386"/>
      <c r="E16" s="389"/>
      <c r="F16" s="97"/>
      <c r="G16" s="388"/>
      <c r="H16" s="388"/>
      <c r="I16" s="388"/>
    </row>
    <row r="17" spans="1:9" ht="15">
      <c r="A17" s="97">
        <v>9</v>
      </c>
      <c r="B17" s="15"/>
      <c r="C17" s="97"/>
      <c r="D17" s="391"/>
      <c r="E17" s="392"/>
      <c r="F17" s="97"/>
      <c r="G17" s="388"/>
      <c r="H17" s="388"/>
      <c r="I17" s="388"/>
    </row>
    <row r="18" spans="1:9" ht="30">
      <c r="A18" s="97">
        <v>10</v>
      </c>
      <c r="B18" s="387" t="s">
        <v>791</v>
      </c>
      <c r="C18" s="86"/>
      <c r="D18" s="86"/>
      <c r="E18" s="86"/>
      <c r="F18" s="97"/>
      <c r="G18" s="4">
        <v>91600</v>
      </c>
      <c r="H18" s="4">
        <v>91600</v>
      </c>
      <c r="I18" s="4">
        <v>18320</v>
      </c>
    </row>
    <row r="19" spans="1:9" ht="30">
      <c r="A19" s="97">
        <v>11</v>
      </c>
      <c r="B19" s="387" t="s">
        <v>791</v>
      </c>
      <c r="C19" s="86"/>
      <c r="D19" s="86"/>
      <c r="E19" s="86"/>
      <c r="F19" s="97"/>
      <c r="G19" s="4">
        <v>31700</v>
      </c>
      <c r="H19" s="4">
        <v>31700</v>
      </c>
      <c r="I19" s="4">
        <v>6340</v>
      </c>
    </row>
    <row r="20" spans="1:9" ht="30">
      <c r="A20" s="97">
        <v>12</v>
      </c>
      <c r="B20" s="387" t="s">
        <v>791</v>
      </c>
      <c r="C20" s="86"/>
      <c r="D20" s="86"/>
      <c r="E20" s="86"/>
      <c r="F20" s="97"/>
      <c r="G20" s="4">
        <v>255600</v>
      </c>
      <c r="H20" s="4">
        <v>255600</v>
      </c>
      <c r="I20" s="4">
        <v>51120</v>
      </c>
    </row>
    <row r="21" spans="1:9" ht="15">
      <c r="A21" s="97">
        <v>13</v>
      </c>
      <c r="B21" s="15"/>
      <c r="C21" s="394"/>
      <c r="D21" s="386"/>
      <c r="E21" s="97"/>
      <c r="F21" s="97"/>
      <c r="G21" s="388"/>
      <c r="H21" s="388"/>
      <c r="I21" s="388"/>
    </row>
    <row r="22" spans="1:9" ht="15">
      <c r="A22" s="97"/>
      <c r="B22" s="15"/>
      <c r="C22" s="97"/>
      <c r="D22" s="386"/>
      <c r="E22" s="387"/>
      <c r="F22" s="97"/>
      <c r="G22" s="395">
        <f>SUM(G18:G21)</f>
        <v>378900</v>
      </c>
      <c r="H22" s="395">
        <f>SUM(H18:H21)</f>
        <v>378900</v>
      </c>
      <c r="I22" s="395">
        <f>SUM(I18:I21)</f>
        <v>75780</v>
      </c>
    </row>
    <row r="23" spans="1:9" ht="15">
      <c r="A23" s="97"/>
      <c r="B23" s="15"/>
      <c r="C23" s="97"/>
      <c r="D23" s="386"/>
      <c r="E23" s="387"/>
      <c r="F23" s="97"/>
      <c r="G23" s="395"/>
      <c r="H23" s="395"/>
      <c r="I23" s="395"/>
    </row>
    <row r="24" spans="1:9" ht="15">
      <c r="A24" s="97"/>
      <c r="B24" s="15"/>
      <c r="C24" s="97"/>
      <c r="D24" s="386"/>
      <c r="E24" s="387"/>
      <c r="F24" s="97"/>
      <c r="G24" s="395"/>
      <c r="H24" s="395"/>
      <c r="I24" s="395"/>
    </row>
    <row r="25" spans="1:9" ht="15">
      <c r="A25" s="97"/>
      <c r="B25" s="15"/>
      <c r="C25" s="15"/>
      <c r="D25" s="396"/>
      <c r="E25" s="389"/>
      <c r="F25" s="15"/>
      <c r="G25" s="395"/>
      <c r="H25" s="395"/>
      <c r="I25" s="395"/>
    </row>
    <row r="26" spans="1:9" ht="15">
      <c r="A26" s="86" t="s">
        <v>271</v>
      </c>
      <c r="B26" s="86"/>
      <c r="C26" s="86"/>
      <c r="D26" s="86"/>
      <c r="E26" s="86"/>
      <c r="F26" s="97"/>
      <c r="G26" s="4"/>
      <c r="H26" s="4"/>
      <c r="I26" s="4"/>
    </row>
    <row r="27" spans="1:9" ht="15">
      <c r="A27" s="86"/>
      <c r="B27" s="98"/>
      <c r="C27" s="98"/>
      <c r="D27" s="98"/>
      <c r="E27" s="98"/>
      <c r="F27" s="86" t="s">
        <v>408</v>
      </c>
      <c r="G27" s="85">
        <f>G12+G22</f>
        <v>381110</v>
      </c>
      <c r="H27" s="85">
        <f t="shared" ref="H27:I27" si="1">H12+H22</f>
        <v>381110</v>
      </c>
      <c r="I27" s="85">
        <f t="shared" si="1"/>
        <v>76202</v>
      </c>
    </row>
    <row r="28" spans="1:9" ht="15">
      <c r="A28" s="207"/>
      <c r="B28" s="207"/>
      <c r="C28" s="207"/>
      <c r="D28" s="207"/>
      <c r="E28" s="207"/>
      <c r="F28" s="207"/>
      <c r="G28" s="207"/>
      <c r="H28" s="180"/>
      <c r="I28" s="180"/>
    </row>
    <row r="29" spans="1:9" ht="15">
      <c r="A29" s="208" t="s">
        <v>425</v>
      </c>
      <c r="B29" s="208"/>
      <c r="C29" s="207"/>
      <c r="D29" s="207"/>
      <c r="E29" s="207"/>
      <c r="F29" s="207"/>
      <c r="G29" s="207"/>
      <c r="H29" s="180"/>
      <c r="I29" s="180"/>
    </row>
    <row r="30" spans="1:9">
      <c r="A30" s="205"/>
      <c r="B30" s="205"/>
      <c r="C30" s="205"/>
      <c r="D30" s="205"/>
      <c r="E30" s="205"/>
      <c r="F30" s="205"/>
      <c r="G30" s="205"/>
      <c r="H30" s="205"/>
      <c r="I30" s="205"/>
    </row>
    <row r="31" spans="1:9" ht="15">
      <c r="A31" s="186" t="s">
        <v>107</v>
      </c>
      <c r="B31" s="186"/>
      <c r="C31" s="180"/>
      <c r="D31" s="180"/>
      <c r="E31" s="180"/>
      <c r="F31" s="180"/>
      <c r="G31" s="180"/>
      <c r="H31" s="180"/>
      <c r="I31" s="180"/>
    </row>
    <row r="32" spans="1:9" ht="15">
      <c r="A32" s="180"/>
      <c r="B32" s="180"/>
      <c r="C32" s="180"/>
      <c r="D32" s="180"/>
      <c r="E32" s="184"/>
      <c r="F32" s="184"/>
      <c r="G32" s="184"/>
      <c r="H32" s="180"/>
      <c r="I32" s="180"/>
    </row>
    <row r="33" spans="1:9" ht="15">
      <c r="A33" s="186"/>
      <c r="B33" s="186"/>
      <c r="C33" s="186" t="s">
        <v>368</v>
      </c>
      <c r="D33" s="186"/>
      <c r="E33" s="186"/>
      <c r="F33" s="186"/>
      <c r="G33" s="186"/>
      <c r="H33" s="180"/>
      <c r="I33" s="180"/>
    </row>
    <row r="34" spans="1:9" ht="15">
      <c r="A34" s="180"/>
      <c r="B34" s="180"/>
      <c r="C34" s="180" t="s">
        <v>367</v>
      </c>
      <c r="D34" s="180"/>
      <c r="E34" s="180"/>
      <c r="F34" s="180"/>
      <c r="G34" s="180"/>
      <c r="H34" s="180"/>
      <c r="I34" s="180"/>
    </row>
    <row r="35" spans="1:9">
      <c r="A35" s="188"/>
      <c r="B35" s="188"/>
      <c r="C35" s="188" t="s">
        <v>139</v>
      </c>
      <c r="D35" s="188"/>
      <c r="E35" s="188"/>
      <c r="F35" s="188"/>
      <c r="G35" s="18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view="pageBreakPreview" topLeftCell="A85" zoomScale="80" zoomScaleSheetLayoutView="80" workbookViewId="0">
      <selection activeCell="N116" sqref="N116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25.28515625" customWidth="1"/>
    <col min="7" max="7" width="15" customWidth="1"/>
    <col min="8" max="8" width="12" customWidth="1"/>
    <col min="9" max="9" width="12.28515625" customWidth="1"/>
  </cols>
  <sheetData>
    <row r="1" spans="1:9" ht="15">
      <c r="A1" s="73" t="s">
        <v>426</v>
      </c>
      <c r="B1" s="76"/>
      <c r="C1" s="76"/>
      <c r="D1" s="76"/>
      <c r="E1" s="76"/>
      <c r="F1" s="76"/>
      <c r="G1" s="620" t="s">
        <v>109</v>
      </c>
      <c r="H1" s="620"/>
      <c r="I1" s="296"/>
    </row>
    <row r="2" spans="1:9" ht="15">
      <c r="A2" s="75" t="s">
        <v>140</v>
      </c>
      <c r="B2" s="76"/>
      <c r="C2" s="76"/>
      <c r="D2" s="76"/>
      <c r="E2" s="76"/>
      <c r="F2" s="76"/>
      <c r="G2" s="618" t="str">
        <f>'ფორმა N1'!K2</f>
        <v>01/09/2020-31/10/2020</v>
      </c>
      <c r="H2" s="618"/>
      <c r="I2" s="75"/>
    </row>
    <row r="3" spans="1:9" ht="15">
      <c r="A3" s="75"/>
      <c r="B3" s="75"/>
      <c r="C3" s="75"/>
      <c r="D3" s="75"/>
      <c r="E3" s="75"/>
      <c r="F3" s="75"/>
      <c r="G3" s="254"/>
      <c r="H3" s="254"/>
      <c r="I3" s="296"/>
    </row>
    <row r="4" spans="1:9" ht="15">
      <c r="A4" s="76" t="s">
        <v>269</v>
      </c>
      <c r="B4" s="76"/>
      <c r="C4" s="76"/>
      <c r="D4" s="76"/>
      <c r="E4" s="76"/>
      <c r="F4" s="76"/>
      <c r="G4" s="75"/>
      <c r="H4" s="75"/>
      <c r="I4" s="75"/>
    </row>
    <row r="5" spans="1:9" ht="15">
      <c r="A5" s="356" t="str">
        <f>'ფორმა N1'!A5</f>
        <v>პ/პ  "თავისუფალი საქართველო"</v>
      </c>
      <c r="B5" s="79"/>
      <c r="C5" s="79"/>
      <c r="D5" s="79"/>
      <c r="E5" s="79"/>
      <c r="F5" s="79"/>
      <c r="G5" s="80"/>
      <c r="H5" s="80"/>
      <c r="I5" s="80"/>
    </row>
    <row r="6" spans="1:9" ht="15">
      <c r="A6" s="76"/>
      <c r="B6" s="76"/>
      <c r="C6" s="76"/>
      <c r="D6" s="76"/>
      <c r="E6" s="76"/>
      <c r="F6" s="76"/>
      <c r="G6" s="75"/>
      <c r="H6" s="75"/>
      <c r="I6" s="75"/>
    </row>
    <row r="7" spans="1:9" ht="15">
      <c r="A7" s="253"/>
      <c r="B7" s="253"/>
      <c r="C7" s="253"/>
      <c r="D7" s="253"/>
      <c r="E7" s="253"/>
      <c r="F7" s="253"/>
      <c r="G7" s="77"/>
      <c r="H7" s="77"/>
      <c r="I7" s="296"/>
    </row>
    <row r="8" spans="1:9" ht="45">
      <c r="A8" s="292" t="s">
        <v>64</v>
      </c>
      <c r="B8" s="78" t="s">
        <v>324</v>
      </c>
      <c r="C8" s="89" t="s">
        <v>325</v>
      </c>
      <c r="D8" s="89" t="s">
        <v>227</v>
      </c>
      <c r="E8" s="89" t="s">
        <v>328</v>
      </c>
      <c r="F8" s="89" t="s">
        <v>327</v>
      </c>
      <c r="G8" s="89" t="s">
        <v>364</v>
      </c>
      <c r="H8" s="78" t="s">
        <v>10</v>
      </c>
      <c r="I8" s="78" t="s">
        <v>9</v>
      </c>
    </row>
    <row r="9" spans="1:9" ht="30">
      <c r="A9" s="293"/>
      <c r="B9" s="520" t="s">
        <v>552</v>
      </c>
      <c r="C9" s="97" t="s">
        <v>553</v>
      </c>
      <c r="D9" s="97">
        <v>18001067661</v>
      </c>
      <c r="E9" s="387" t="s">
        <v>628</v>
      </c>
      <c r="F9" s="97" t="s">
        <v>629</v>
      </c>
      <c r="G9" s="86" t="s">
        <v>630</v>
      </c>
      <c r="H9" s="4">
        <v>200</v>
      </c>
      <c r="I9" s="4">
        <v>200</v>
      </c>
    </row>
    <row r="10" spans="1:9" ht="15">
      <c r="A10" s="293"/>
      <c r="B10" s="520" t="s">
        <v>631</v>
      </c>
      <c r="C10" s="97" t="s">
        <v>632</v>
      </c>
      <c r="D10" s="97">
        <v>1017000681</v>
      </c>
      <c r="E10" s="387" t="s">
        <v>628</v>
      </c>
      <c r="F10" s="97" t="s">
        <v>633</v>
      </c>
      <c r="G10" s="86" t="s">
        <v>634</v>
      </c>
      <c r="H10" s="4">
        <v>80</v>
      </c>
      <c r="I10" s="4">
        <v>80</v>
      </c>
    </row>
    <row r="11" spans="1:9" ht="15">
      <c r="A11" s="498"/>
      <c r="B11" s="499" t="s">
        <v>644</v>
      </c>
      <c r="C11" s="499" t="s">
        <v>663</v>
      </c>
      <c r="D11" s="503" t="s">
        <v>683</v>
      </c>
      <c r="E11" s="387" t="s">
        <v>628</v>
      </c>
      <c r="F11" s="507" t="s">
        <v>702</v>
      </c>
      <c r="G11" s="504" t="s">
        <v>703</v>
      </c>
      <c r="H11" s="507">
        <v>50</v>
      </c>
      <c r="I11" s="507">
        <v>50</v>
      </c>
    </row>
    <row r="12" spans="1:9" ht="15">
      <c r="A12" s="293"/>
      <c r="B12" s="499" t="s">
        <v>645</v>
      </c>
      <c r="C12" s="499" t="s">
        <v>664</v>
      </c>
      <c r="D12" s="503" t="s">
        <v>684</v>
      </c>
      <c r="E12" s="387" t="s">
        <v>628</v>
      </c>
      <c r="F12" s="507" t="s">
        <v>702</v>
      </c>
      <c r="G12" s="504" t="s">
        <v>703</v>
      </c>
      <c r="H12" s="507">
        <v>40</v>
      </c>
      <c r="I12" s="507">
        <v>40</v>
      </c>
    </row>
    <row r="13" spans="1:9" ht="15">
      <c r="A13" s="293"/>
      <c r="B13" s="500" t="s">
        <v>646</v>
      </c>
      <c r="C13" s="500" t="s">
        <v>665</v>
      </c>
      <c r="D13" s="503" t="s">
        <v>501</v>
      </c>
      <c r="E13" s="387" t="s">
        <v>628</v>
      </c>
      <c r="F13" s="507" t="s">
        <v>702</v>
      </c>
      <c r="G13" s="504" t="s">
        <v>703</v>
      </c>
      <c r="H13" s="507">
        <v>40</v>
      </c>
      <c r="I13" s="507">
        <v>40</v>
      </c>
    </row>
    <row r="14" spans="1:9" ht="15">
      <c r="A14" s="293"/>
      <c r="B14" s="499" t="s">
        <v>647</v>
      </c>
      <c r="C14" s="499" t="s">
        <v>666</v>
      </c>
      <c r="D14" s="503" t="s">
        <v>685</v>
      </c>
      <c r="E14" s="387" t="s">
        <v>628</v>
      </c>
      <c r="F14" s="507" t="s">
        <v>702</v>
      </c>
      <c r="G14" s="504" t="s">
        <v>703</v>
      </c>
      <c r="H14" s="507">
        <v>40</v>
      </c>
      <c r="I14" s="507">
        <v>40</v>
      </c>
    </row>
    <row r="15" spans="1:9" ht="15">
      <c r="A15" s="293"/>
      <c r="B15" s="500" t="s">
        <v>647</v>
      </c>
      <c r="C15" s="500" t="s">
        <v>667</v>
      </c>
      <c r="D15" s="503" t="s">
        <v>686</v>
      </c>
      <c r="E15" s="387" t="s">
        <v>628</v>
      </c>
      <c r="F15" s="507" t="s">
        <v>702</v>
      </c>
      <c r="G15" s="504" t="s">
        <v>703</v>
      </c>
      <c r="H15" s="507">
        <v>40</v>
      </c>
      <c r="I15" s="507">
        <v>40</v>
      </c>
    </row>
    <row r="16" spans="1:9" ht="15">
      <c r="A16" s="293"/>
      <c r="B16" s="500" t="s">
        <v>648</v>
      </c>
      <c r="C16" s="500" t="s">
        <v>668</v>
      </c>
      <c r="D16" s="504" t="s">
        <v>687</v>
      </c>
      <c r="E16" s="387" t="s">
        <v>628</v>
      </c>
      <c r="F16" s="507" t="s">
        <v>702</v>
      </c>
      <c r="G16" s="504" t="s">
        <v>703</v>
      </c>
      <c r="H16" s="507">
        <v>40</v>
      </c>
      <c r="I16" s="507">
        <v>40</v>
      </c>
    </row>
    <row r="17" spans="1:9" ht="15">
      <c r="A17" s="293"/>
      <c r="B17" s="501" t="s">
        <v>649</v>
      </c>
      <c r="C17" s="501" t="s">
        <v>669</v>
      </c>
      <c r="D17" s="500" t="s">
        <v>688</v>
      </c>
      <c r="E17" s="387" t="s">
        <v>628</v>
      </c>
      <c r="F17" s="507" t="s">
        <v>702</v>
      </c>
      <c r="G17" s="504" t="s">
        <v>703</v>
      </c>
      <c r="H17" s="507">
        <v>40</v>
      </c>
      <c r="I17" s="507">
        <v>40</v>
      </c>
    </row>
    <row r="18" spans="1:9" ht="15">
      <c r="A18" s="293"/>
      <c r="B18" s="501" t="s">
        <v>650</v>
      </c>
      <c r="C18" s="501" t="s">
        <v>670</v>
      </c>
      <c r="D18" s="500" t="s">
        <v>689</v>
      </c>
      <c r="E18" s="387" t="s">
        <v>628</v>
      </c>
      <c r="F18" s="507" t="s">
        <v>702</v>
      </c>
      <c r="G18" s="504" t="s">
        <v>703</v>
      </c>
      <c r="H18" s="507">
        <v>40</v>
      </c>
      <c r="I18" s="507">
        <v>40</v>
      </c>
    </row>
    <row r="19" spans="1:9" ht="15">
      <c r="A19" s="293"/>
      <c r="B19" s="502" t="s">
        <v>651</v>
      </c>
      <c r="C19" s="502" t="s">
        <v>671</v>
      </c>
      <c r="D19" s="504" t="s">
        <v>521</v>
      </c>
      <c r="E19" s="387" t="s">
        <v>628</v>
      </c>
      <c r="F19" s="507" t="s">
        <v>702</v>
      </c>
      <c r="G19" s="504" t="s">
        <v>703</v>
      </c>
      <c r="H19" s="507">
        <v>40</v>
      </c>
      <c r="I19" s="507">
        <v>40</v>
      </c>
    </row>
    <row r="20" spans="1:9" ht="15">
      <c r="A20" s="293"/>
      <c r="B20" s="501" t="s">
        <v>652</v>
      </c>
      <c r="C20" s="501" t="s">
        <v>672</v>
      </c>
      <c r="D20" s="502">
        <v>56001004938</v>
      </c>
      <c r="E20" s="387" t="s">
        <v>628</v>
      </c>
      <c r="F20" s="507" t="s">
        <v>702</v>
      </c>
      <c r="G20" s="504" t="s">
        <v>703</v>
      </c>
      <c r="H20" s="507">
        <v>40</v>
      </c>
      <c r="I20" s="507">
        <v>40</v>
      </c>
    </row>
    <row r="21" spans="1:9" ht="15">
      <c r="A21" s="293"/>
      <c r="B21" s="501" t="s">
        <v>653</v>
      </c>
      <c r="C21" s="501" t="s">
        <v>673</v>
      </c>
      <c r="D21" s="500" t="s">
        <v>690</v>
      </c>
      <c r="E21" s="387" t="s">
        <v>628</v>
      </c>
      <c r="F21" s="507" t="s">
        <v>702</v>
      </c>
      <c r="G21" s="504" t="s">
        <v>703</v>
      </c>
      <c r="H21" s="507">
        <v>40</v>
      </c>
      <c r="I21" s="507">
        <v>40</v>
      </c>
    </row>
    <row r="22" spans="1:9" ht="15">
      <c r="A22" s="293"/>
      <c r="B22" s="501" t="s">
        <v>647</v>
      </c>
      <c r="C22" s="501" t="s">
        <v>674</v>
      </c>
      <c r="D22" s="500" t="s">
        <v>691</v>
      </c>
      <c r="E22" s="387" t="s">
        <v>628</v>
      </c>
      <c r="F22" s="507" t="s">
        <v>702</v>
      </c>
      <c r="G22" s="504" t="s">
        <v>703</v>
      </c>
      <c r="H22" s="507">
        <v>40</v>
      </c>
      <c r="I22" s="507">
        <v>40</v>
      </c>
    </row>
    <row r="23" spans="1:9" ht="15">
      <c r="A23" s="293"/>
      <c r="B23" s="499" t="s">
        <v>654</v>
      </c>
      <c r="C23" s="499" t="s">
        <v>675</v>
      </c>
      <c r="D23" s="505" t="s">
        <v>692</v>
      </c>
      <c r="E23" s="387" t="s">
        <v>628</v>
      </c>
      <c r="F23" s="507" t="s">
        <v>702</v>
      </c>
      <c r="G23" s="504" t="s">
        <v>703</v>
      </c>
      <c r="H23" s="507">
        <v>40</v>
      </c>
      <c r="I23" s="507">
        <v>40</v>
      </c>
    </row>
    <row r="24" spans="1:9" ht="15">
      <c r="A24" s="293"/>
      <c r="B24" s="499" t="s">
        <v>655</v>
      </c>
      <c r="C24" s="499" t="s">
        <v>676</v>
      </c>
      <c r="D24" s="504" t="s">
        <v>693</v>
      </c>
      <c r="E24" s="387" t="s">
        <v>628</v>
      </c>
      <c r="F24" s="507" t="s">
        <v>702</v>
      </c>
      <c r="G24" s="504" t="s">
        <v>703</v>
      </c>
      <c r="H24" s="507">
        <v>40</v>
      </c>
      <c r="I24" s="507">
        <v>40</v>
      </c>
    </row>
    <row r="25" spans="1:9" ht="15">
      <c r="A25" s="293"/>
      <c r="B25" s="499" t="s">
        <v>656</v>
      </c>
      <c r="C25" s="499" t="s">
        <v>664</v>
      </c>
      <c r="D25" s="505" t="s">
        <v>694</v>
      </c>
      <c r="E25" s="387" t="s">
        <v>628</v>
      </c>
      <c r="F25" s="507" t="s">
        <v>702</v>
      </c>
      <c r="G25" s="504" t="s">
        <v>703</v>
      </c>
      <c r="H25" s="507">
        <v>50</v>
      </c>
      <c r="I25" s="507">
        <v>50</v>
      </c>
    </row>
    <row r="26" spans="1:9" ht="15">
      <c r="A26" s="293"/>
      <c r="B26" s="499" t="s">
        <v>552</v>
      </c>
      <c r="C26" s="499" t="s">
        <v>553</v>
      </c>
      <c r="D26" s="505" t="s">
        <v>695</v>
      </c>
      <c r="E26" s="387" t="s">
        <v>628</v>
      </c>
      <c r="F26" s="507" t="s">
        <v>702</v>
      </c>
      <c r="G26" s="504" t="s">
        <v>703</v>
      </c>
      <c r="H26" s="507">
        <v>40</v>
      </c>
      <c r="I26" s="507">
        <v>40</v>
      </c>
    </row>
    <row r="27" spans="1:9" ht="15">
      <c r="A27" s="293"/>
      <c r="B27" s="499" t="s">
        <v>657</v>
      </c>
      <c r="C27" s="499" t="s">
        <v>677</v>
      </c>
      <c r="D27" s="505" t="s">
        <v>554</v>
      </c>
      <c r="E27" s="387" t="s">
        <v>628</v>
      </c>
      <c r="F27" s="507" t="s">
        <v>702</v>
      </c>
      <c r="G27" s="504" t="s">
        <v>703</v>
      </c>
      <c r="H27" s="507">
        <v>40</v>
      </c>
      <c r="I27" s="507">
        <v>40</v>
      </c>
    </row>
    <row r="28" spans="1:9" ht="15">
      <c r="A28" s="293"/>
      <c r="B28" s="499" t="s">
        <v>655</v>
      </c>
      <c r="C28" s="499" t="s">
        <v>678</v>
      </c>
      <c r="D28" s="505" t="s">
        <v>696</v>
      </c>
      <c r="E28" s="387" t="s">
        <v>628</v>
      </c>
      <c r="F28" s="507" t="s">
        <v>702</v>
      </c>
      <c r="G28" s="504" t="s">
        <v>704</v>
      </c>
      <c r="H28" s="507">
        <v>80</v>
      </c>
      <c r="I28" s="507">
        <v>80</v>
      </c>
    </row>
    <row r="29" spans="1:9" ht="15">
      <c r="A29" s="293"/>
      <c r="B29" s="499" t="s">
        <v>658</v>
      </c>
      <c r="C29" s="499" t="s">
        <v>679</v>
      </c>
      <c r="D29" s="506" t="s">
        <v>697</v>
      </c>
      <c r="E29" s="387" t="s">
        <v>628</v>
      </c>
      <c r="F29" s="507" t="s">
        <v>702</v>
      </c>
      <c r="G29" s="504" t="s">
        <v>703</v>
      </c>
      <c r="H29" s="507">
        <v>40</v>
      </c>
      <c r="I29" s="507">
        <v>40</v>
      </c>
    </row>
    <row r="30" spans="1:9" ht="15">
      <c r="A30" s="293"/>
      <c r="B30" s="499" t="s">
        <v>659</v>
      </c>
      <c r="C30" s="499" t="s">
        <v>680</v>
      </c>
      <c r="D30" s="506" t="s">
        <v>698</v>
      </c>
      <c r="E30" s="387" t="s">
        <v>628</v>
      </c>
      <c r="F30" s="507" t="s">
        <v>702</v>
      </c>
      <c r="G30" s="504" t="s">
        <v>704</v>
      </c>
      <c r="H30" s="507">
        <v>80</v>
      </c>
      <c r="I30" s="507">
        <v>80</v>
      </c>
    </row>
    <row r="31" spans="1:9" ht="15">
      <c r="A31" s="293"/>
      <c r="B31" s="499" t="s">
        <v>660</v>
      </c>
      <c r="C31" s="499" t="s">
        <v>677</v>
      </c>
      <c r="D31" s="504" t="s">
        <v>699</v>
      </c>
      <c r="E31" s="387" t="s">
        <v>628</v>
      </c>
      <c r="F31" s="507" t="s">
        <v>702</v>
      </c>
      <c r="G31" s="504" t="s">
        <v>703</v>
      </c>
      <c r="H31" s="507">
        <v>40</v>
      </c>
      <c r="I31" s="507">
        <v>40</v>
      </c>
    </row>
    <row r="32" spans="1:9" ht="15">
      <c r="A32" s="293"/>
      <c r="B32" s="499" t="s">
        <v>661</v>
      </c>
      <c r="C32" s="499" t="s">
        <v>681</v>
      </c>
      <c r="D32" s="504" t="s">
        <v>700</v>
      </c>
      <c r="E32" s="387" t="s">
        <v>628</v>
      </c>
      <c r="F32" s="507" t="s">
        <v>702</v>
      </c>
      <c r="G32" s="504" t="s">
        <v>703</v>
      </c>
      <c r="H32" s="507">
        <v>55</v>
      </c>
      <c r="I32" s="507">
        <v>55</v>
      </c>
    </row>
    <row r="33" spans="1:9" ht="15">
      <c r="A33" s="293"/>
      <c r="B33" s="499" t="s">
        <v>662</v>
      </c>
      <c r="C33" s="499" t="s">
        <v>682</v>
      </c>
      <c r="D33" s="504" t="s">
        <v>701</v>
      </c>
      <c r="E33" s="387" t="s">
        <v>628</v>
      </c>
      <c r="F33" s="507" t="s">
        <v>702</v>
      </c>
      <c r="G33" s="504" t="s">
        <v>705</v>
      </c>
      <c r="H33" s="507">
        <v>80</v>
      </c>
      <c r="I33" s="507">
        <v>80</v>
      </c>
    </row>
    <row r="34" spans="1:9" ht="15">
      <c r="A34" s="498"/>
      <c r="B34" s="499" t="s">
        <v>645</v>
      </c>
      <c r="C34" s="499" t="s">
        <v>664</v>
      </c>
      <c r="D34" s="503" t="s">
        <v>684</v>
      </c>
      <c r="E34" s="387" t="s">
        <v>628</v>
      </c>
      <c r="F34" s="512" t="s">
        <v>712</v>
      </c>
      <c r="G34" s="513" t="s">
        <v>713</v>
      </c>
      <c r="H34" s="512">
        <v>85</v>
      </c>
      <c r="I34" s="512">
        <v>85</v>
      </c>
    </row>
    <row r="35" spans="1:9" ht="15">
      <c r="A35" s="293"/>
      <c r="B35" s="501" t="s">
        <v>649</v>
      </c>
      <c r="C35" s="501" t="s">
        <v>669</v>
      </c>
      <c r="D35" s="500" t="s">
        <v>688</v>
      </c>
      <c r="E35" s="387" t="s">
        <v>628</v>
      </c>
      <c r="F35" s="512" t="s">
        <v>712</v>
      </c>
      <c r="G35" s="513" t="s">
        <v>713</v>
      </c>
      <c r="H35" s="512">
        <v>85</v>
      </c>
      <c r="I35" s="512">
        <v>85</v>
      </c>
    </row>
    <row r="36" spans="1:9" ht="15">
      <c r="A36" s="293"/>
      <c r="B36" s="499" t="s">
        <v>552</v>
      </c>
      <c r="C36" s="499" t="s">
        <v>553</v>
      </c>
      <c r="D36" s="505" t="s">
        <v>695</v>
      </c>
      <c r="E36" s="387" t="s">
        <v>628</v>
      </c>
      <c r="F36" s="512" t="s">
        <v>712</v>
      </c>
      <c r="G36" s="513" t="s">
        <v>713</v>
      </c>
      <c r="H36" s="512">
        <v>85</v>
      </c>
      <c r="I36" s="512">
        <v>85</v>
      </c>
    </row>
    <row r="37" spans="1:9" ht="15">
      <c r="A37" s="293"/>
      <c r="B37" s="508" t="s">
        <v>706</v>
      </c>
      <c r="C37" s="508" t="s">
        <v>708</v>
      </c>
      <c r="D37" s="510" t="s">
        <v>710</v>
      </c>
      <c r="E37" s="387" t="s">
        <v>628</v>
      </c>
      <c r="F37" s="512" t="s">
        <v>712</v>
      </c>
      <c r="G37" s="513" t="s">
        <v>713</v>
      </c>
      <c r="H37" s="512">
        <v>85</v>
      </c>
      <c r="I37" s="512">
        <v>85</v>
      </c>
    </row>
    <row r="38" spans="1:9" ht="15">
      <c r="A38" s="293"/>
      <c r="B38" s="509" t="s">
        <v>707</v>
      </c>
      <c r="C38" s="509" t="s">
        <v>709</v>
      </c>
      <c r="D38" s="511" t="s">
        <v>711</v>
      </c>
      <c r="E38" s="387" t="s">
        <v>628</v>
      </c>
      <c r="F38" s="512" t="s">
        <v>712</v>
      </c>
      <c r="G38" s="513" t="s">
        <v>713</v>
      </c>
      <c r="H38" s="512">
        <v>85</v>
      </c>
      <c r="I38" s="512">
        <v>85</v>
      </c>
    </row>
    <row r="39" spans="1:9" ht="15">
      <c r="A39" s="498"/>
      <c r="B39" s="499" t="s">
        <v>644</v>
      </c>
      <c r="C39" s="499" t="s">
        <v>663</v>
      </c>
      <c r="D39" s="503" t="s">
        <v>683</v>
      </c>
      <c r="E39" s="387" t="s">
        <v>628</v>
      </c>
      <c r="F39" s="507" t="s">
        <v>717</v>
      </c>
      <c r="G39" s="504" t="s">
        <v>718</v>
      </c>
      <c r="H39" s="507">
        <v>55</v>
      </c>
      <c r="I39" s="507">
        <v>55</v>
      </c>
    </row>
    <row r="40" spans="1:9" ht="15">
      <c r="A40" s="293"/>
      <c r="B40" s="499" t="s">
        <v>714</v>
      </c>
      <c r="C40" s="499" t="s">
        <v>715</v>
      </c>
      <c r="D40" s="503">
        <v>36001006291</v>
      </c>
      <c r="E40" s="387" t="s">
        <v>628</v>
      </c>
      <c r="F40" s="507" t="s">
        <v>717</v>
      </c>
      <c r="G40" s="504" t="s">
        <v>718</v>
      </c>
      <c r="H40" s="507">
        <v>35</v>
      </c>
      <c r="I40" s="507">
        <v>35</v>
      </c>
    </row>
    <row r="41" spans="1:9" ht="15">
      <c r="A41" s="293"/>
      <c r="B41" s="499" t="s">
        <v>645</v>
      </c>
      <c r="C41" s="499" t="s">
        <v>664</v>
      </c>
      <c r="D41" s="503" t="s">
        <v>684</v>
      </c>
      <c r="E41" s="387" t="s">
        <v>628</v>
      </c>
      <c r="F41" s="507" t="s">
        <v>717</v>
      </c>
      <c r="G41" s="504" t="s">
        <v>718</v>
      </c>
      <c r="H41" s="507">
        <v>35</v>
      </c>
      <c r="I41" s="507">
        <v>35</v>
      </c>
    </row>
    <row r="42" spans="1:9" ht="15">
      <c r="A42" s="293"/>
      <c r="B42" s="502" t="s">
        <v>660</v>
      </c>
      <c r="C42" s="502" t="s">
        <v>716</v>
      </c>
      <c r="D42" s="503">
        <v>36001025465</v>
      </c>
      <c r="E42" s="387" t="s">
        <v>628</v>
      </c>
      <c r="F42" s="507" t="s">
        <v>717</v>
      </c>
      <c r="G42" s="504" t="s">
        <v>718</v>
      </c>
      <c r="H42" s="507">
        <v>35</v>
      </c>
      <c r="I42" s="507">
        <v>35</v>
      </c>
    </row>
    <row r="43" spans="1:9" ht="15">
      <c r="A43" s="293"/>
      <c r="B43" s="500" t="s">
        <v>646</v>
      </c>
      <c r="C43" s="500" t="s">
        <v>665</v>
      </c>
      <c r="D43" s="503" t="s">
        <v>501</v>
      </c>
      <c r="E43" s="387" t="s">
        <v>628</v>
      </c>
      <c r="F43" s="507" t="s">
        <v>717</v>
      </c>
      <c r="G43" s="504" t="s">
        <v>718</v>
      </c>
      <c r="H43" s="507">
        <v>35</v>
      </c>
      <c r="I43" s="507">
        <v>35</v>
      </c>
    </row>
    <row r="44" spans="1:9" ht="15">
      <c r="A44" s="293"/>
      <c r="B44" s="499" t="s">
        <v>647</v>
      </c>
      <c r="C44" s="499" t="s">
        <v>666</v>
      </c>
      <c r="D44" s="503" t="s">
        <v>685</v>
      </c>
      <c r="E44" s="387" t="s">
        <v>628</v>
      </c>
      <c r="F44" s="507" t="s">
        <v>717</v>
      </c>
      <c r="G44" s="504" t="s">
        <v>718</v>
      </c>
      <c r="H44" s="507">
        <v>35</v>
      </c>
      <c r="I44" s="507">
        <v>35</v>
      </c>
    </row>
    <row r="45" spans="1:9" ht="15">
      <c r="A45" s="293"/>
      <c r="B45" s="500" t="s">
        <v>647</v>
      </c>
      <c r="C45" s="500" t="s">
        <v>667</v>
      </c>
      <c r="D45" s="503" t="s">
        <v>686</v>
      </c>
      <c r="E45" s="387" t="s">
        <v>628</v>
      </c>
      <c r="F45" s="507" t="s">
        <v>717</v>
      </c>
      <c r="G45" s="504" t="s">
        <v>718</v>
      </c>
      <c r="H45" s="507">
        <v>35</v>
      </c>
      <c r="I45" s="507">
        <v>35</v>
      </c>
    </row>
    <row r="46" spans="1:9" ht="15">
      <c r="A46" s="293"/>
      <c r="B46" s="500" t="s">
        <v>648</v>
      </c>
      <c r="C46" s="500" t="s">
        <v>668</v>
      </c>
      <c r="D46" s="504" t="s">
        <v>687</v>
      </c>
      <c r="E46" s="387" t="s">
        <v>628</v>
      </c>
      <c r="F46" s="507" t="s">
        <v>717</v>
      </c>
      <c r="G46" s="504" t="s">
        <v>718</v>
      </c>
      <c r="H46" s="507">
        <v>35</v>
      </c>
      <c r="I46" s="507">
        <v>35</v>
      </c>
    </row>
    <row r="47" spans="1:9" ht="15">
      <c r="A47" s="293"/>
      <c r="B47" s="501" t="s">
        <v>649</v>
      </c>
      <c r="C47" s="501" t="s">
        <v>669</v>
      </c>
      <c r="D47" s="500" t="s">
        <v>688</v>
      </c>
      <c r="E47" s="387" t="s">
        <v>628</v>
      </c>
      <c r="F47" s="507" t="s">
        <v>717</v>
      </c>
      <c r="G47" s="504" t="s">
        <v>718</v>
      </c>
      <c r="H47" s="507">
        <v>35</v>
      </c>
      <c r="I47" s="507">
        <v>35</v>
      </c>
    </row>
    <row r="48" spans="1:9" ht="15">
      <c r="A48" s="293"/>
      <c r="B48" s="501" t="s">
        <v>650</v>
      </c>
      <c r="C48" s="501" t="s">
        <v>670</v>
      </c>
      <c r="D48" s="500" t="s">
        <v>689</v>
      </c>
      <c r="E48" s="387" t="s">
        <v>628</v>
      </c>
      <c r="F48" s="507" t="s">
        <v>717</v>
      </c>
      <c r="G48" s="504" t="s">
        <v>718</v>
      </c>
      <c r="H48" s="507">
        <v>35</v>
      </c>
      <c r="I48" s="507">
        <v>35</v>
      </c>
    </row>
    <row r="49" spans="1:9" ht="15">
      <c r="A49" s="293"/>
      <c r="B49" s="502" t="s">
        <v>651</v>
      </c>
      <c r="C49" s="502" t="s">
        <v>671</v>
      </c>
      <c r="D49" s="504" t="s">
        <v>521</v>
      </c>
      <c r="E49" s="387" t="s">
        <v>628</v>
      </c>
      <c r="F49" s="507" t="s">
        <v>717</v>
      </c>
      <c r="G49" s="504" t="s">
        <v>718</v>
      </c>
      <c r="H49" s="507">
        <v>35</v>
      </c>
      <c r="I49" s="507">
        <v>35</v>
      </c>
    </row>
    <row r="50" spans="1:9" ht="15">
      <c r="A50" s="293"/>
      <c r="B50" s="501" t="s">
        <v>652</v>
      </c>
      <c r="C50" s="501" t="s">
        <v>672</v>
      </c>
      <c r="D50" s="502">
        <v>56001004938</v>
      </c>
      <c r="E50" s="387" t="s">
        <v>628</v>
      </c>
      <c r="F50" s="507" t="s">
        <v>717</v>
      </c>
      <c r="G50" s="504" t="s">
        <v>718</v>
      </c>
      <c r="H50" s="507">
        <v>35</v>
      </c>
      <c r="I50" s="507">
        <v>35</v>
      </c>
    </row>
    <row r="51" spans="1:9" ht="15">
      <c r="A51" s="293"/>
      <c r="B51" s="501" t="s">
        <v>653</v>
      </c>
      <c r="C51" s="501" t="s">
        <v>673</v>
      </c>
      <c r="D51" s="500" t="s">
        <v>690</v>
      </c>
      <c r="E51" s="387" t="s">
        <v>628</v>
      </c>
      <c r="F51" s="507" t="s">
        <v>717</v>
      </c>
      <c r="G51" s="504" t="s">
        <v>719</v>
      </c>
      <c r="H51" s="507">
        <v>65</v>
      </c>
      <c r="I51" s="507">
        <v>65</v>
      </c>
    </row>
    <row r="52" spans="1:9" ht="15">
      <c r="A52" s="293"/>
      <c r="B52" s="501" t="s">
        <v>647</v>
      </c>
      <c r="C52" s="501" t="s">
        <v>674</v>
      </c>
      <c r="D52" s="500" t="s">
        <v>691</v>
      </c>
      <c r="E52" s="387" t="s">
        <v>628</v>
      </c>
      <c r="F52" s="507" t="s">
        <v>717</v>
      </c>
      <c r="G52" s="504" t="s">
        <v>718</v>
      </c>
      <c r="H52" s="507">
        <v>35</v>
      </c>
      <c r="I52" s="507">
        <v>35</v>
      </c>
    </row>
    <row r="53" spans="1:9" ht="15">
      <c r="A53" s="293"/>
      <c r="B53" s="499" t="s">
        <v>654</v>
      </c>
      <c r="C53" s="499" t="s">
        <v>675</v>
      </c>
      <c r="D53" s="505" t="s">
        <v>692</v>
      </c>
      <c r="E53" s="387" t="s">
        <v>628</v>
      </c>
      <c r="F53" s="507" t="s">
        <v>717</v>
      </c>
      <c r="G53" s="504" t="s">
        <v>718</v>
      </c>
      <c r="H53" s="507">
        <v>35</v>
      </c>
      <c r="I53" s="507">
        <v>35</v>
      </c>
    </row>
    <row r="54" spans="1:9" ht="15">
      <c r="A54" s="293"/>
      <c r="B54" s="499" t="s">
        <v>655</v>
      </c>
      <c r="C54" s="499" t="s">
        <v>676</v>
      </c>
      <c r="D54" s="504" t="s">
        <v>693</v>
      </c>
      <c r="E54" s="387" t="s">
        <v>628</v>
      </c>
      <c r="F54" s="507" t="s">
        <v>717</v>
      </c>
      <c r="G54" s="504" t="s">
        <v>718</v>
      </c>
      <c r="H54" s="507">
        <v>35</v>
      </c>
      <c r="I54" s="507">
        <v>35</v>
      </c>
    </row>
    <row r="55" spans="1:9" ht="15">
      <c r="A55" s="293"/>
      <c r="B55" s="499" t="s">
        <v>656</v>
      </c>
      <c r="C55" s="499" t="s">
        <v>664</v>
      </c>
      <c r="D55" s="505" t="s">
        <v>694</v>
      </c>
      <c r="E55" s="387" t="s">
        <v>628</v>
      </c>
      <c r="F55" s="507" t="s">
        <v>717</v>
      </c>
      <c r="G55" s="504" t="s">
        <v>718</v>
      </c>
      <c r="H55" s="507">
        <v>45</v>
      </c>
      <c r="I55" s="507">
        <v>45</v>
      </c>
    </row>
    <row r="56" spans="1:9" ht="15">
      <c r="A56" s="293"/>
      <c r="B56" s="499" t="s">
        <v>552</v>
      </c>
      <c r="C56" s="499" t="s">
        <v>553</v>
      </c>
      <c r="D56" s="505" t="s">
        <v>695</v>
      </c>
      <c r="E56" s="387" t="s">
        <v>628</v>
      </c>
      <c r="F56" s="507" t="s">
        <v>717</v>
      </c>
      <c r="G56" s="504" t="s">
        <v>719</v>
      </c>
      <c r="H56" s="507">
        <v>65</v>
      </c>
      <c r="I56" s="507">
        <v>65</v>
      </c>
    </row>
    <row r="57" spans="1:9" ht="15">
      <c r="A57" s="293"/>
      <c r="B57" s="499" t="s">
        <v>657</v>
      </c>
      <c r="C57" s="499" t="s">
        <v>677</v>
      </c>
      <c r="D57" s="505" t="s">
        <v>554</v>
      </c>
      <c r="E57" s="387" t="s">
        <v>628</v>
      </c>
      <c r="F57" s="507" t="s">
        <v>717</v>
      </c>
      <c r="G57" s="504" t="s">
        <v>718</v>
      </c>
      <c r="H57" s="507">
        <v>35</v>
      </c>
      <c r="I57" s="507">
        <v>35</v>
      </c>
    </row>
    <row r="58" spans="1:9" ht="15">
      <c r="A58" s="293"/>
      <c r="B58" s="499" t="s">
        <v>655</v>
      </c>
      <c r="C58" s="499" t="s">
        <v>678</v>
      </c>
      <c r="D58" s="505" t="s">
        <v>696</v>
      </c>
      <c r="E58" s="387" t="s">
        <v>628</v>
      </c>
      <c r="F58" s="507" t="s">
        <v>717</v>
      </c>
      <c r="G58" s="504" t="s">
        <v>720</v>
      </c>
      <c r="H58" s="507">
        <v>80</v>
      </c>
      <c r="I58" s="507">
        <v>80</v>
      </c>
    </row>
    <row r="59" spans="1:9" ht="15">
      <c r="A59" s="293"/>
      <c r="B59" s="499" t="s">
        <v>658</v>
      </c>
      <c r="C59" s="499" t="s">
        <v>679</v>
      </c>
      <c r="D59" s="506" t="s">
        <v>697</v>
      </c>
      <c r="E59" s="387" t="s">
        <v>628</v>
      </c>
      <c r="F59" s="507" t="s">
        <v>717</v>
      </c>
      <c r="G59" s="504" t="s">
        <v>718</v>
      </c>
      <c r="H59" s="507">
        <v>55</v>
      </c>
      <c r="I59" s="507">
        <v>55</v>
      </c>
    </row>
    <row r="60" spans="1:9" ht="15">
      <c r="A60" s="293"/>
      <c r="B60" s="499" t="s">
        <v>659</v>
      </c>
      <c r="C60" s="499" t="s">
        <v>680</v>
      </c>
      <c r="D60" s="506" t="s">
        <v>698</v>
      </c>
      <c r="E60" s="387" t="s">
        <v>628</v>
      </c>
      <c r="F60" s="507" t="s">
        <v>717</v>
      </c>
      <c r="G60" s="504" t="s">
        <v>718</v>
      </c>
      <c r="H60" s="507">
        <v>65</v>
      </c>
      <c r="I60" s="507">
        <v>65</v>
      </c>
    </row>
    <row r="61" spans="1:9" ht="15">
      <c r="A61" s="293"/>
      <c r="B61" s="499" t="s">
        <v>660</v>
      </c>
      <c r="C61" s="499" t="s">
        <v>677</v>
      </c>
      <c r="D61" s="504" t="s">
        <v>699</v>
      </c>
      <c r="E61" s="387" t="s">
        <v>628</v>
      </c>
      <c r="F61" s="507" t="s">
        <v>717</v>
      </c>
      <c r="G61" s="504" t="s">
        <v>718</v>
      </c>
      <c r="H61" s="507">
        <v>35</v>
      </c>
      <c r="I61" s="507">
        <v>35</v>
      </c>
    </row>
    <row r="62" spans="1:9" ht="15">
      <c r="A62" s="293"/>
      <c r="B62" s="499" t="s">
        <v>661</v>
      </c>
      <c r="C62" s="499" t="s">
        <v>681</v>
      </c>
      <c r="D62" s="504" t="s">
        <v>700</v>
      </c>
      <c r="E62" s="387" t="s">
        <v>628</v>
      </c>
      <c r="F62" s="507" t="s">
        <v>717</v>
      </c>
      <c r="G62" s="504" t="s">
        <v>718</v>
      </c>
      <c r="H62" s="507">
        <v>35</v>
      </c>
      <c r="I62" s="507">
        <v>35</v>
      </c>
    </row>
    <row r="63" spans="1:9" ht="15">
      <c r="A63" s="293"/>
      <c r="B63" s="499" t="s">
        <v>662</v>
      </c>
      <c r="C63" s="499" t="s">
        <v>682</v>
      </c>
      <c r="D63" s="504" t="s">
        <v>701</v>
      </c>
      <c r="E63" s="387" t="s">
        <v>628</v>
      </c>
      <c r="F63" s="507" t="s">
        <v>717</v>
      </c>
      <c r="G63" s="504" t="s">
        <v>720</v>
      </c>
      <c r="H63" s="507">
        <v>80</v>
      </c>
      <c r="I63" s="507">
        <v>80</v>
      </c>
    </row>
    <row r="64" spans="1:9" ht="15">
      <c r="A64" s="498"/>
      <c r="B64" s="434" t="s">
        <v>644</v>
      </c>
      <c r="C64" s="434" t="s">
        <v>663</v>
      </c>
      <c r="D64" s="432" t="s">
        <v>683</v>
      </c>
      <c r="E64" s="387" t="s">
        <v>628</v>
      </c>
      <c r="F64" s="430" t="s">
        <v>721</v>
      </c>
      <c r="G64" s="431" t="s">
        <v>722</v>
      </c>
      <c r="H64" s="430">
        <v>30</v>
      </c>
      <c r="I64" s="430">
        <v>30</v>
      </c>
    </row>
    <row r="65" spans="1:9" ht="15">
      <c r="A65" s="293"/>
      <c r="B65" s="434" t="s">
        <v>714</v>
      </c>
      <c r="C65" s="434" t="s">
        <v>715</v>
      </c>
      <c r="D65" s="432">
        <v>36001006291</v>
      </c>
      <c r="E65" s="387" t="s">
        <v>628</v>
      </c>
      <c r="F65" s="430" t="s">
        <v>721</v>
      </c>
      <c r="G65" s="431" t="s">
        <v>722</v>
      </c>
      <c r="H65" s="430">
        <v>50</v>
      </c>
      <c r="I65" s="430">
        <v>50</v>
      </c>
    </row>
    <row r="66" spans="1:9" ht="15">
      <c r="A66" s="293"/>
      <c r="B66" s="436" t="s">
        <v>645</v>
      </c>
      <c r="C66" s="436" t="s">
        <v>664</v>
      </c>
      <c r="D66" s="435" t="s">
        <v>684</v>
      </c>
      <c r="E66" s="387" t="s">
        <v>628</v>
      </c>
      <c r="F66" s="430" t="s">
        <v>721</v>
      </c>
      <c r="G66" s="431" t="s">
        <v>723</v>
      </c>
      <c r="H66" s="430">
        <v>80</v>
      </c>
      <c r="I66" s="430">
        <v>80</v>
      </c>
    </row>
    <row r="67" spans="1:9" ht="15">
      <c r="A67" s="293"/>
      <c r="B67" s="466" t="s">
        <v>660</v>
      </c>
      <c r="C67" s="466" t="s">
        <v>716</v>
      </c>
      <c r="D67" s="432">
        <v>36001025465</v>
      </c>
      <c r="E67" s="387" t="s">
        <v>628</v>
      </c>
      <c r="F67" s="430" t="s">
        <v>721</v>
      </c>
      <c r="G67" s="431" t="s">
        <v>722</v>
      </c>
      <c r="H67" s="430">
        <v>50</v>
      </c>
      <c r="I67" s="430">
        <v>50</v>
      </c>
    </row>
    <row r="68" spans="1:9" ht="15">
      <c r="A68" s="293"/>
      <c r="B68" s="433" t="s">
        <v>646</v>
      </c>
      <c r="C68" s="433" t="s">
        <v>665</v>
      </c>
      <c r="D68" s="432" t="s">
        <v>501</v>
      </c>
      <c r="E68" s="387" t="s">
        <v>628</v>
      </c>
      <c r="F68" s="430" t="s">
        <v>721</v>
      </c>
      <c r="G68" s="431" t="s">
        <v>722</v>
      </c>
      <c r="H68" s="430">
        <v>50</v>
      </c>
      <c r="I68" s="430">
        <v>50</v>
      </c>
    </row>
    <row r="69" spans="1:9" ht="15">
      <c r="A69" s="293"/>
      <c r="B69" s="402" t="s">
        <v>647</v>
      </c>
      <c r="C69" s="402" t="s">
        <v>666</v>
      </c>
      <c r="D69" s="432" t="s">
        <v>685</v>
      </c>
      <c r="E69" s="387" t="s">
        <v>628</v>
      </c>
      <c r="F69" s="430" t="s">
        <v>721</v>
      </c>
      <c r="G69" s="431" t="s">
        <v>722</v>
      </c>
      <c r="H69" s="430">
        <v>50</v>
      </c>
      <c r="I69" s="430">
        <v>50</v>
      </c>
    </row>
    <row r="70" spans="1:9" ht="15">
      <c r="A70" s="293"/>
      <c r="B70" s="433" t="s">
        <v>647</v>
      </c>
      <c r="C70" s="433" t="s">
        <v>667</v>
      </c>
      <c r="D70" s="432" t="s">
        <v>686</v>
      </c>
      <c r="E70" s="387" t="s">
        <v>628</v>
      </c>
      <c r="F70" s="430" t="s">
        <v>721</v>
      </c>
      <c r="G70" s="431" t="s">
        <v>722</v>
      </c>
      <c r="H70" s="430">
        <v>50</v>
      </c>
      <c r="I70" s="430">
        <v>50</v>
      </c>
    </row>
    <row r="71" spans="1:9" ht="15">
      <c r="A71" s="293"/>
      <c r="B71" s="514" t="s">
        <v>648</v>
      </c>
      <c r="C71" s="514" t="s">
        <v>668</v>
      </c>
      <c r="D71" s="515" t="s">
        <v>687</v>
      </c>
      <c r="E71" s="387" t="s">
        <v>628</v>
      </c>
      <c r="F71" s="430" t="s">
        <v>721</v>
      </c>
      <c r="G71" s="431" t="s">
        <v>722</v>
      </c>
      <c r="H71" s="430">
        <v>50</v>
      </c>
      <c r="I71" s="430">
        <v>50</v>
      </c>
    </row>
    <row r="72" spans="1:9" ht="15">
      <c r="A72" s="293"/>
      <c r="B72" s="437" t="s">
        <v>649</v>
      </c>
      <c r="C72" s="437" t="s">
        <v>669</v>
      </c>
      <c r="D72" s="429" t="s">
        <v>688</v>
      </c>
      <c r="E72" s="387" t="s">
        <v>628</v>
      </c>
      <c r="F72" s="430" t="s">
        <v>721</v>
      </c>
      <c r="G72" s="431" t="s">
        <v>722</v>
      </c>
      <c r="H72" s="430">
        <v>50</v>
      </c>
      <c r="I72" s="430">
        <v>50</v>
      </c>
    </row>
    <row r="73" spans="1:9" ht="15">
      <c r="A73" s="293"/>
      <c r="B73" s="437" t="s">
        <v>650</v>
      </c>
      <c r="C73" s="437" t="s">
        <v>670</v>
      </c>
      <c r="D73" s="429" t="s">
        <v>689</v>
      </c>
      <c r="E73" s="387" t="s">
        <v>628</v>
      </c>
      <c r="F73" s="430" t="s">
        <v>721</v>
      </c>
      <c r="G73" s="431" t="s">
        <v>722</v>
      </c>
      <c r="H73" s="430">
        <v>50</v>
      </c>
      <c r="I73" s="430">
        <v>50</v>
      </c>
    </row>
    <row r="74" spans="1:9" ht="15">
      <c r="A74" s="293"/>
      <c r="B74" s="437" t="s">
        <v>653</v>
      </c>
      <c r="C74" s="437" t="s">
        <v>673</v>
      </c>
      <c r="D74" s="429" t="s">
        <v>690</v>
      </c>
      <c r="E74" s="387" t="s">
        <v>628</v>
      </c>
      <c r="F74" s="430" t="s">
        <v>721</v>
      </c>
      <c r="G74" s="431" t="s">
        <v>722</v>
      </c>
      <c r="H74" s="430">
        <v>50</v>
      </c>
      <c r="I74" s="430">
        <v>50</v>
      </c>
    </row>
    <row r="75" spans="1:9" ht="15">
      <c r="A75" s="293"/>
      <c r="B75" s="437" t="s">
        <v>647</v>
      </c>
      <c r="C75" s="437" t="s">
        <v>674</v>
      </c>
      <c r="D75" s="429" t="s">
        <v>691</v>
      </c>
      <c r="E75" s="387" t="s">
        <v>628</v>
      </c>
      <c r="F75" s="430" t="s">
        <v>721</v>
      </c>
      <c r="G75" s="431" t="s">
        <v>722</v>
      </c>
      <c r="H75" s="430">
        <v>50</v>
      </c>
      <c r="I75" s="430">
        <v>50</v>
      </c>
    </row>
    <row r="76" spans="1:9" ht="15">
      <c r="A76" s="293"/>
      <c r="B76" s="434" t="s">
        <v>654</v>
      </c>
      <c r="C76" s="434" t="s">
        <v>675</v>
      </c>
      <c r="D76" s="516" t="s">
        <v>692</v>
      </c>
      <c r="E76" s="387" t="s">
        <v>628</v>
      </c>
      <c r="F76" s="430" t="s">
        <v>721</v>
      </c>
      <c r="G76" s="431" t="s">
        <v>722</v>
      </c>
      <c r="H76" s="430">
        <v>50</v>
      </c>
      <c r="I76" s="430">
        <v>50</v>
      </c>
    </row>
    <row r="77" spans="1:9" ht="15">
      <c r="A77" s="293"/>
      <c r="B77" s="434" t="s">
        <v>656</v>
      </c>
      <c r="C77" s="434" t="s">
        <v>664</v>
      </c>
      <c r="D77" s="516" t="s">
        <v>694</v>
      </c>
      <c r="E77" s="387" t="s">
        <v>628</v>
      </c>
      <c r="F77" s="430" t="s">
        <v>721</v>
      </c>
      <c r="G77" s="431" t="s">
        <v>722</v>
      </c>
      <c r="H77" s="430">
        <v>35</v>
      </c>
      <c r="I77" s="430">
        <v>35</v>
      </c>
    </row>
    <row r="78" spans="1:9" ht="15">
      <c r="A78" s="293"/>
      <c r="B78" s="434" t="s">
        <v>552</v>
      </c>
      <c r="C78" s="434" t="s">
        <v>553</v>
      </c>
      <c r="D78" s="516" t="s">
        <v>695</v>
      </c>
      <c r="E78" s="387" t="s">
        <v>628</v>
      </c>
      <c r="F78" s="430" t="s">
        <v>721</v>
      </c>
      <c r="G78" s="431" t="s">
        <v>723</v>
      </c>
      <c r="H78" s="430">
        <v>80</v>
      </c>
      <c r="I78" s="430">
        <v>80</v>
      </c>
    </row>
    <row r="79" spans="1:9" ht="15">
      <c r="A79" s="293"/>
      <c r="B79" s="434" t="s">
        <v>657</v>
      </c>
      <c r="C79" s="434" t="s">
        <v>677</v>
      </c>
      <c r="D79" s="516" t="s">
        <v>554</v>
      </c>
      <c r="E79" s="387" t="s">
        <v>628</v>
      </c>
      <c r="F79" s="430" t="s">
        <v>721</v>
      </c>
      <c r="G79" s="431" t="s">
        <v>722</v>
      </c>
      <c r="H79" s="430">
        <v>50</v>
      </c>
      <c r="I79" s="430">
        <v>50</v>
      </c>
    </row>
    <row r="80" spans="1:9" ht="15">
      <c r="A80" s="293"/>
      <c r="B80" s="434" t="s">
        <v>658</v>
      </c>
      <c r="C80" s="434" t="s">
        <v>679</v>
      </c>
      <c r="D80" s="465" t="s">
        <v>697</v>
      </c>
      <c r="E80" s="387" t="s">
        <v>628</v>
      </c>
      <c r="F80" s="430" t="s">
        <v>721</v>
      </c>
      <c r="G80" s="431" t="s">
        <v>723</v>
      </c>
      <c r="H80" s="430">
        <v>60</v>
      </c>
      <c r="I80" s="430">
        <v>60</v>
      </c>
    </row>
    <row r="81" spans="1:9" ht="15">
      <c r="A81" s="293"/>
      <c r="B81" s="434" t="s">
        <v>659</v>
      </c>
      <c r="C81" s="434" t="s">
        <v>680</v>
      </c>
      <c r="D81" s="465" t="s">
        <v>698</v>
      </c>
      <c r="E81" s="387" t="s">
        <v>628</v>
      </c>
      <c r="F81" s="430" t="s">
        <v>721</v>
      </c>
      <c r="G81" s="431" t="s">
        <v>723</v>
      </c>
      <c r="H81" s="430">
        <v>85</v>
      </c>
      <c r="I81" s="430">
        <v>85</v>
      </c>
    </row>
    <row r="82" spans="1:9" ht="15">
      <c r="A82" s="498"/>
      <c r="B82" s="436" t="s">
        <v>645</v>
      </c>
      <c r="C82" s="436" t="s">
        <v>664</v>
      </c>
      <c r="D82" s="435" t="s">
        <v>684</v>
      </c>
      <c r="E82" s="387" t="s">
        <v>628</v>
      </c>
      <c r="F82" s="519" t="s">
        <v>724</v>
      </c>
      <c r="G82" s="515" t="s">
        <v>725</v>
      </c>
      <c r="H82" s="519">
        <v>80</v>
      </c>
      <c r="I82" s="519">
        <v>80</v>
      </c>
    </row>
    <row r="83" spans="1:9" ht="15">
      <c r="A83" s="293"/>
      <c r="B83" s="514" t="s">
        <v>646</v>
      </c>
      <c r="C83" s="514" t="s">
        <v>665</v>
      </c>
      <c r="D83" s="435" t="s">
        <v>501</v>
      </c>
      <c r="E83" s="387" t="s">
        <v>628</v>
      </c>
      <c r="F83" s="519" t="s">
        <v>724</v>
      </c>
      <c r="G83" s="515" t="s">
        <v>725</v>
      </c>
      <c r="H83" s="519">
        <v>80</v>
      </c>
      <c r="I83" s="519">
        <v>80</v>
      </c>
    </row>
    <row r="84" spans="1:9" ht="15">
      <c r="A84" s="293"/>
      <c r="B84" s="436" t="s">
        <v>647</v>
      </c>
      <c r="C84" s="436" t="s">
        <v>666</v>
      </c>
      <c r="D84" s="435" t="s">
        <v>685</v>
      </c>
      <c r="E84" s="387" t="s">
        <v>628</v>
      </c>
      <c r="F84" s="519" t="s">
        <v>724</v>
      </c>
      <c r="G84" s="515" t="s">
        <v>725</v>
      </c>
      <c r="H84" s="519">
        <v>80</v>
      </c>
      <c r="I84" s="519">
        <v>80</v>
      </c>
    </row>
    <row r="85" spans="1:9" ht="15">
      <c r="A85" s="293"/>
      <c r="B85" s="514" t="s">
        <v>647</v>
      </c>
      <c r="C85" s="514" t="s">
        <v>667</v>
      </c>
      <c r="D85" s="435" t="s">
        <v>686</v>
      </c>
      <c r="E85" s="387" t="s">
        <v>628</v>
      </c>
      <c r="F85" s="519" t="s">
        <v>724</v>
      </c>
      <c r="G85" s="515" t="s">
        <v>725</v>
      </c>
      <c r="H85" s="519">
        <v>80</v>
      </c>
      <c r="I85" s="519">
        <v>80</v>
      </c>
    </row>
    <row r="86" spans="1:9" ht="15">
      <c r="A86" s="293"/>
      <c r="B86" s="514" t="s">
        <v>648</v>
      </c>
      <c r="C86" s="514" t="s">
        <v>668</v>
      </c>
      <c r="D86" s="515" t="s">
        <v>687</v>
      </c>
      <c r="E86" s="387" t="s">
        <v>628</v>
      </c>
      <c r="F86" s="519" t="s">
        <v>724</v>
      </c>
      <c r="G86" s="515" t="s">
        <v>725</v>
      </c>
      <c r="H86" s="519">
        <v>80</v>
      </c>
      <c r="I86" s="519">
        <v>80</v>
      </c>
    </row>
    <row r="87" spans="1:9" ht="15">
      <c r="A87" s="293"/>
      <c r="B87" s="517" t="s">
        <v>649</v>
      </c>
      <c r="C87" s="517" t="s">
        <v>669</v>
      </c>
      <c r="D87" s="514" t="s">
        <v>688</v>
      </c>
      <c r="E87" s="387" t="s">
        <v>628</v>
      </c>
      <c r="F87" s="519" t="s">
        <v>724</v>
      </c>
      <c r="G87" s="515" t="s">
        <v>725</v>
      </c>
      <c r="H87" s="519">
        <v>80</v>
      </c>
      <c r="I87" s="519">
        <v>80</v>
      </c>
    </row>
    <row r="88" spans="1:9" ht="15">
      <c r="A88" s="293"/>
      <c r="B88" s="517" t="s">
        <v>650</v>
      </c>
      <c r="C88" s="517" t="s">
        <v>670</v>
      </c>
      <c r="D88" s="514" t="s">
        <v>689</v>
      </c>
      <c r="E88" s="387" t="s">
        <v>628</v>
      </c>
      <c r="F88" s="519" t="s">
        <v>724</v>
      </c>
      <c r="G88" s="515" t="s">
        <v>725</v>
      </c>
      <c r="H88" s="519">
        <v>80</v>
      </c>
      <c r="I88" s="519">
        <v>80</v>
      </c>
    </row>
    <row r="89" spans="1:9" ht="15">
      <c r="A89" s="293"/>
      <c r="B89" s="518" t="s">
        <v>651</v>
      </c>
      <c r="C89" s="518" t="s">
        <v>671</v>
      </c>
      <c r="D89" s="515" t="s">
        <v>521</v>
      </c>
      <c r="E89" s="387" t="s">
        <v>628</v>
      </c>
      <c r="F89" s="519" t="s">
        <v>724</v>
      </c>
      <c r="G89" s="515" t="s">
        <v>725</v>
      </c>
      <c r="H89" s="519">
        <v>80</v>
      </c>
      <c r="I89" s="519">
        <v>80</v>
      </c>
    </row>
    <row r="90" spans="1:9" ht="15">
      <c r="A90" s="293"/>
      <c r="B90" s="517" t="s">
        <v>652</v>
      </c>
      <c r="C90" s="517" t="s">
        <v>672</v>
      </c>
      <c r="D90" s="518">
        <v>56001004938</v>
      </c>
      <c r="E90" s="387" t="s">
        <v>628</v>
      </c>
      <c r="F90" s="519" t="s">
        <v>724</v>
      </c>
      <c r="G90" s="515" t="s">
        <v>725</v>
      </c>
      <c r="H90" s="519">
        <v>80</v>
      </c>
      <c r="I90" s="519">
        <v>80</v>
      </c>
    </row>
    <row r="91" spans="1:9" ht="15">
      <c r="A91" s="293"/>
      <c r="B91" s="517" t="s">
        <v>647</v>
      </c>
      <c r="C91" s="517" t="s">
        <v>674</v>
      </c>
      <c r="D91" s="514" t="s">
        <v>691</v>
      </c>
      <c r="E91" s="387" t="s">
        <v>628</v>
      </c>
      <c r="F91" s="519" t="s">
        <v>724</v>
      </c>
      <c r="G91" s="515" t="s">
        <v>725</v>
      </c>
      <c r="H91" s="519">
        <v>80</v>
      </c>
      <c r="I91" s="519">
        <v>80</v>
      </c>
    </row>
    <row r="92" spans="1:9" ht="15">
      <c r="A92" s="293"/>
      <c r="B92" s="436" t="s">
        <v>654</v>
      </c>
      <c r="C92" s="436" t="s">
        <v>675</v>
      </c>
      <c r="D92" s="516" t="s">
        <v>692</v>
      </c>
      <c r="E92" s="387" t="s">
        <v>628</v>
      </c>
      <c r="F92" s="519" t="s">
        <v>724</v>
      </c>
      <c r="G92" s="515" t="s">
        <v>725</v>
      </c>
      <c r="H92" s="519">
        <v>80</v>
      </c>
      <c r="I92" s="519">
        <v>80</v>
      </c>
    </row>
    <row r="93" spans="1:9" ht="15">
      <c r="A93" s="293"/>
      <c r="B93" s="436" t="s">
        <v>655</v>
      </c>
      <c r="C93" s="436" t="s">
        <v>676</v>
      </c>
      <c r="D93" s="515" t="s">
        <v>693</v>
      </c>
      <c r="E93" s="387" t="s">
        <v>628</v>
      </c>
      <c r="F93" s="519" t="s">
        <v>724</v>
      </c>
      <c r="G93" s="515" t="s">
        <v>725</v>
      </c>
      <c r="H93" s="519">
        <v>80</v>
      </c>
      <c r="I93" s="519">
        <v>80</v>
      </c>
    </row>
    <row r="94" spans="1:9" ht="15">
      <c r="A94" s="293"/>
      <c r="B94" s="436" t="s">
        <v>656</v>
      </c>
      <c r="C94" s="436" t="s">
        <v>664</v>
      </c>
      <c r="D94" s="516" t="s">
        <v>694</v>
      </c>
      <c r="E94" s="387" t="s">
        <v>628</v>
      </c>
      <c r="F94" s="519" t="s">
        <v>724</v>
      </c>
      <c r="G94" s="515" t="s">
        <v>725</v>
      </c>
      <c r="H94" s="519">
        <v>80</v>
      </c>
      <c r="I94" s="519">
        <v>80</v>
      </c>
    </row>
    <row r="95" spans="1:9" ht="15">
      <c r="A95" s="293"/>
      <c r="B95" s="436" t="s">
        <v>657</v>
      </c>
      <c r="C95" s="436" t="s">
        <v>677</v>
      </c>
      <c r="D95" s="516" t="s">
        <v>554</v>
      </c>
      <c r="E95" s="387" t="s">
        <v>628</v>
      </c>
      <c r="F95" s="519" t="s">
        <v>724</v>
      </c>
      <c r="G95" s="515" t="s">
        <v>725</v>
      </c>
      <c r="H95" s="519">
        <v>80</v>
      </c>
      <c r="I95" s="519">
        <v>80</v>
      </c>
    </row>
    <row r="96" spans="1:9" ht="15">
      <c r="A96" s="293"/>
      <c r="B96" s="436" t="s">
        <v>658</v>
      </c>
      <c r="C96" s="436" t="s">
        <v>679</v>
      </c>
      <c r="D96" s="465" t="s">
        <v>697</v>
      </c>
      <c r="E96" s="387" t="s">
        <v>628</v>
      </c>
      <c r="F96" s="519" t="s">
        <v>724</v>
      </c>
      <c r="G96" s="515" t="s">
        <v>725</v>
      </c>
      <c r="H96" s="519">
        <v>80</v>
      </c>
      <c r="I96" s="519">
        <v>80</v>
      </c>
    </row>
    <row r="97" spans="1:10" ht="15">
      <c r="A97" s="293"/>
      <c r="B97" s="436" t="s">
        <v>660</v>
      </c>
      <c r="C97" s="436" t="s">
        <v>677</v>
      </c>
      <c r="D97" s="515" t="s">
        <v>699</v>
      </c>
      <c r="E97" s="387" t="s">
        <v>628</v>
      </c>
      <c r="F97" s="519" t="s">
        <v>724</v>
      </c>
      <c r="G97" s="515" t="s">
        <v>725</v>
      </c>
      <c r="H97" s="519">
        <v>80</v>
      </c>
      <c r="I97" s="519">
        <v>80</v>
      </c>
    </row>
    <row r="98" spans="1:10" ht="15">
      <c r="A98" s="293"/>
      <c r="B98" s="436" t="s">
        <v>661</v>
      </c>
      <c r="C98" s="436" t="s">
        <v>681</v>
      </c>
      <c r="D98" s="515" t="s">
        <v>700</v>
      </c>
      <c r="E98" s="387" t="s">
        <v>628</v>
      </c>
      <c r="F98" s="519" t="s">
        <v>724</v>
      </c>
      <c r="G98" s="515" t="s">
        <v>725</v>
      </c>
      <c r="H98" s="519">
        <v>80</v>
      </c>
      <c r="I98" s="519">
        <v>80</v>
      </c>
    </row>
    <row r="99" spans="1:10" ht="15">
      <c r="A99" s="293"/>
      <c r="B99" s="436" t="s">
        <v>662</v>
      </c>
      <c r="C99" s="436" t="s">
        <v>682</v>
      </c>
      <c r="D99" s="515" t="s">
        <v>701</v>
      </c>
      <c r="E99" s="387" t="s">
        <v>628</v>
      </c>
      <c r="F99" s="519" t="s">
        <v>724</v>
      </c>
      <c r="G99" s="515" t="s">
        <v>725</v>
      </c>
      <c r="H99" s="519">
        <v>65</v>
      </c>
      <c r="I99" s="519">
        <v>65</v>
      </c>
      <c r="J99">
        <v>5280</v>
      </c>
    </row>
    <row r="100" spans="1:10" ht="15">
      <c r="A100" s="293"/>
      <c r="B100" s="520" t="s">
        <v>552</v>
      </c>
      <c r="C100" s="97" t="s">
        <v>553</v>
      </c>
      <c r="D100" s="505" t="s">
        <v>695</v>
      </c>
      <c r="E100" s="97" t="s">
        <v>628</v>
      </c>
      <c r="F100" s="387" t="s">
        <v>792</v>
      </c>
      <c r="G100" s="97" t="s">
        <v>793</v>
      </c>
      <c r="H100" s="406">
        <v>80</v>
      </c>
      <c r="I100" s="406">
        <v>80</v>
      </c>
    </row>
    <row r="101" spans="1:10" ht="15">
      <c r="A101" s="293"/>
      <c r="B101" s="520" t="s">
        <v>552</v>
      </c>
      <c r="C101" s="97" t="s">
        <v>553</v>
      </c>
      <c r="D101" s="505" t="s">
        <v>695</v>
      </c>
      <c r="E101" s="97" t="s">
        <v>628</v>
      </c>
      <c r="F101" s="387" t="s">
        <v>792</v>
      </c>
      <c r="G101" s="97" t="s">
        <v>794</v>
      </c>
      <c r="H101" s="406">
        <v>80</v>
      </c>
      <c r="I101" s="406">
        <v>80</v>
      </c>
    </row>
    <row r="102" spans="1:10" ht="15">
      <c r="A102" s="293"/>
      <c r="B102" s="520" t="s">
        <v>646</v>
      </c>
      <c r="C102" s="97" t="s">
        <v>665</v>
      </c>
      <c r="D102" s="503" t="s">
        <v>501</v>
      </c>
      <c r="E102" s="97" t="s">
        <v>628</v>
      </c>
      <c r="F102" s="97" t="s">
        <v>795</v>
      </c>
      <c r="G102" s="97" t="s">
        <v>796</v>
      </c>
      <c r="H102" s="406">
        <v>130</v>
      </c>
      <c r="I102" s="406">
        <v>130</v>
      </c>
      <c r="J102">
        <v>290</v>
      </c>
    </row>
    <row r="103" spans="1:10" ht="15">
      <c r="A103" s="293"/>
      <c r="B103" s="294"/>
      <c r="C103" s="86"/>
      <c r="D103" s="86"/>
      <c r="E103" s="86"/>
      <c r="F103" s="86"/>
      <c r="G103" s="86"/>
      <c r="H103" s="4"/>
      <c r="I103" s="4"/>
    </row>
    <row r="104" spans="1:10" ht="15">
      <c r="A104" s="293"/>
      <c r="B104" s="294"/>
      <c r="C104" s="86"/>
      <c r="D104" s="86"/>
      <c r="E104" s="86"/>
      <c r="F104" s="86"/>
      <c r="G104" s="86"/>
      <c r="H104" s="4"/>
      <c r="I104" s="4"/>
    </row>
    <row r="105" spans="1:10" ht="15">
      <c r="A105" s="293"/>
      <c r="B105" s="294"/>
      <c r="C105" s="86"/>
      <c r="D105" s="86"/>
      <c r="E105" s="86"/>
      <c r="F105" s="86"/>
      <c r="G105" s="86"/>
      <c r="H105" s="4"/>
      <c r="I105" s="4"/>
    </row>
    <row r="106" spans="1:10" ht="15">
      <c r="A106" s="457"/>
      <c r="B106" s="295"/>
      <c r="C106" s="98"/>
      <c r="D106" s="98"/>
      <c r="E106" s="98"/>
      <c r="F106" s="98"/>
      <c r="G106" s="98" t="s">
        <v>323</v>
      </c>
      <c r="H106" s="403">
        <f>SUM(H9:H105)</f>
        <v>5570</v>
      </c>
      <c r="I106" s="403">
        <f>SUM(I9:I105)</f>
        <v>5570</v>
      </c>
    </row>
    <row r="107" spans="1:10" ht="15">
      <c r="A107" s="214"/>
      <c r="B107" s="213"/>
      <c r="C107" s="458"/>
      <c r="D107" s="458"/>
      <c r="E107" s="458"/>
      <c r="F107" s="458"/>
      <c r="G107" s="458"/>
      <c r="H107" s="459">
        <v>5280</v>
      </c>
      <c r="I107" s="459"/>
    </row>
    <row r="108" spans="1:10" ht="15">
      <c r="A108" s="214"/>
      <c r="B108" s="68" t="s">
        <v>107</v>
      </c>
      <c r="C108" s="458"/>
      <c r="D108" s="458"/>
      <c r="E108" s="458"/>
      <c r="F108" s="458"/>
      <c r="G108" s="458"/>
      <c r="H108" s="459"/>
      <c r="I108" s="459"/>
    </row>
    <row r="109" spans="1:10" ht="15">
      <c r="A109" s="214"/>
      <c r="B109" s="2"/>
      <c r="C109" s="2"/>
      <c r="D109" s="2"/>
      <c r="E109" s="2"/>
      <c r="F109" s="2"/>
      <c r="G109" s="2"/>
      <c r="H109" s="12"/>
    </row>
    <row r="110" spans="1:10" ht="15">
      <c r="A110" s="214"/>
      <c r="B110" s="68" t="s">
        <v>266</v>
      </c>
      <c r="C110" s="68"/>
      <c r="D110" s="68"/>
      <c r="E110" s="68"/>
      <c r="F110" s="68"/>
      <c r="G110" s="2"/>
      <c r="H110" s="12"/>
    </row>
    <row r="111" spans="1:10" ht="15">
      <c r="A111" s="214"/>
      <c r="B111" s="2" t="s">
        <v>265</v>
      </c>
      <c r="C111" s="2"/>
      <c r="D111" s="2"/>
      <c r="E111" s="2"/>
      <c r="F111" s="2"/>
      <c r="G111" s="2"/>
      <c r="H111" s="12"/>
    </row>
    <row r="112" spans="1:10">
      <c r="A112" s="214"/>
      <c r="B112" s="65" t="s">
        <v>139</v>
      </c>
      <c r="C112" s="65"/>
      <c r="D112" s="65"/>
      <c r="E112" s="65"/>
      <c r="F112" s="65"/>
    </row>
    <row r="113" spans="1:1" ht="15">
      <c r="A113" s="44"/>
    </row>
    <row r="114" spans="1:1" ht="15">
      <c r="A114" s="196" t="s">
        <v>427</v>
      </c>
    </row>
    <row r="115" spans="1:1" ht="15">
      <c r="A115" s="196"/>
    </row>
    <row r="116" spans="1:1" ht="15">
      <c r="A116" s="196"/>
    </row>
    <row r="117" spans="1:1" ht="15">
      <c r="A117" s="196"/>
    </row>
    <row r="118" spans="1:1">
      <c r="A118" s="23"/>
    </row>
    <row r="120" spans="1:1" ht="15">
      <c r="A120" s="2"/>
    </row>
    <row r="121" spans="1:1" ht="15">
      <c r="A121" s="2"/>
    </row>
    <row r="122" spans="1:1" ht="15">
      <c r="A122" s="68"/>
    </row>
    <row r="123" spans="1:1" ht="15">
      <c r="A123" s="2"/>
    </row>
    <row r="124" spans="1:1">
      <c r="A124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7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18" sqref="G18"/>
    </sheetView>
  </sheetViews>
  <sheetFormatPr defaultRowHeight="12.75"/>
  <cols>
    <col min="1" max="1" width="5.42578125" style="181" customWidth="1"/>
    <col min="2" max="2" width="13.140625" style="181" customWidth="1"/>
    <col min="3" max="3" width="15.140625" style="181" customWidth="1"/>
    <col min="4" max="4" width="18" style="181" customWidth="1"/>
    <col min="5" max="5" width="20.5703125" style="181" customWidth="1"/>
    <col min="6" max="6" width="21.28515625" style="181" customWidth="1"/>
    <col min="7" max="7" width="15.140625" style="181" customWidth="1"/>
    <col min="8" max="8" width="15.5703125" style="181" customWidth="1"/>
    <col min="9" max="9" width="13.42578125" style="181" customWidth="1"/>
    <col min="10" max="10" width="0" style="181" hidden="1" customWidth="1"/>
    <col min="11" max="16384" width="9.140625" style="181"/>
  </cols>
  <sheetData>
    <row r="1" spans="1:10" ht="15">
      <c r="A1" s="73" t="s">
        <v>428</v>
      </c>
      <c r="B1" s="73"/>
      <c r="C1" s="76"/>
      <c r="D1" s="76"/>
      <c r="E1" s="76"/>
      <c r="F1" s="76"/>
      <c r="G1" s="620" t="s">
        <v>109</v>
      </c>
      <c r="H1" s="620"/>
    </row>
    <row r="2" spans="1:10" ht="15">
      <c r="A2" s="75" t="s">
        <v>140</v>
      </c>
      <c r="B2" s="73"/>
      <c r="C2" s="76"/>
      <c r="D2" s="76"/>
      <c r="E2" s="76"/>
      <c r="F2" s="76"/>
      <c r="G2" s="618" t="str">
        <f>'ფორმა N1'!K2</f>
        <v>01/09/2020-31/10/2020</v>
      </c>
      <c r="H2" s="618"/>
    </row>
    <row r="3" spans="1:10" ht="15">
      <c r="A3" s="75"/>
      <c r="B3" s="75"/>
      <c r="C3" s="75"/>
      <c r="D3" s="75"/>
      <c r="E3" s="75"/>
      <c r="F3" s="75"/>
      <c r="G3" s="254"/>
      <c r="H3" s="254"/>
    </row>
    <row r="4" spans="1:10" ht="15">
      <c r="A4" s="76" t="s">
        <v>269</v>
      </c>
      <c r="B4" s="76"/>
      <c r="C4" s="76"/>
      <c r="D4" s="76"/>
      <c r="E4" s="76"/>
      <c r="F4" s="76"/>
      <c r="G4" s="75"/>
      <c r="H4" s="75"/>
    </row>
    <row r="5" spans="1:10" ht="15">
      <c r="A5" s="356" t="str">
        <f>'ფორმა N1'!A5</f>
        <v>პ/პ  "თავისუფალი საქართველო"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53"/>
      <c r="B7" s="253"/>
      <c r="C7" s="253"/>
      <c r="D7" s="253"/>
      <c r="E7" s="253"/>
      <c r="F7" s="253"/>
      <c r="G7" s="77"/>
      <c r="H7" s="77"/>
    </row>
    <row r="8" spans="1:10" ht="30">
      <c r="A8" s="89" t="s">
        <v>64</v>
      </c>
      <c r="B8" s="89" t="s">
        <v>324</v>
      </c>
      <c r="C8" s="89" t="s">
        <v>325</v>
      </c>
      <c r="D8" s="89" t="s">
        <v>227</v>
      </c>
      <c r="E8" s="89" t="s">
        <v>332</v>
      </c>
      <c r="F8" s="89" t="s">
        <v>326</v>
      </c>
      <c r="G8" s="78" t="s">
        <v>10</v>
      </c>
      <c r="H8" s="78" t="s">
        <v>9</v>
      </c>
      <c r="J8" s="209" t="s">
        <v>331</v>
      </c>
    </row>
    <row r="9" spans="1:10" ht="15">
      <c r="A9" s="97"/>
      <c r="B9" s="387" t="s">
        <v>820</v>
      </c>
      <c r="C9" s="387" t="s">
        <v>821</v>
      </c>
      <c r="D9" s="549" t="s">
        <v>824</v>
      </c>
      <c r="E9" s="387" t="s">
        <v>822</v>
      </c>
      <c r="F9" s="548" t="s">
        <v>823</v>
      </c>
      <c r="G9" s="406">
        <v>3675</v>
      </c>
      <c r="H9" s="406">
        <v>3675</v>
      </c>
      <c r="J9" s="209" t="s">
        <v>0</v>
      </c>
    </row>
    <row r="10" spans="1:10" ht="15">
      <c r="A10" s="97"/>
      <c r="B10" s="97"/>
      <c r="C10" s="387"/>
      <c r="D10" s="456"/>
      <c r="E10" s="387"/>
      <c r="F10" s="97"/>
      <c r="G10" s="388"/>
      <c r="H10" s="388"/>
    </row>
    <row r="11" spans="1:10" ht="15">
      <c r="A11" s="86"/>
      <c r="B11" s="97"/>
      <c r="C11" s="387"/>
      <c r="D11" s="456"/>
      <c r="E11" s="387"/>
      <c r="F11" s="97"/>
      <c r="G11" s="406"/>
      <c r="H11" s="388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330</v>
      </c>
      <c r="G34" s="85">
        <f>SUM(G9:G33)</f>
        <v>3675</v>
      </c>
      <c r="H34" s="85">
        <f>SUM(H9:H33)</f>
        <v>3675</v>
      </c>
    </row>
    <row r="35" spans="1:9" ht="15">
      <c r="A35" s="207"/>
      <c r="B35" s="207"/>
      <c r="C35" s="207"/>
      <c r="D35" s="207"/>
      <c r="E35" s="207"/>
      <c r="F35" s="207"/>
      <c r="G35" s="207"/>
      <c r="H35" s="180"/>
      <c r="I35" s="180"/>
    </row>
    <row r="36" spans="1:9" ht="15">
      <c r="A36" s="208" t="s">
        <v>429</v>
      </c>
      <c r="B36" s="208"/>
      <c r="C36" s="207"/>
      <c r="D36" s="207"/>
      <c r="E36" s="207"/>
      <c r="F36" s="207"/>
      <c r="G36" s="207"/>
      <c r="H36" s="180"/>
      <c r="I36" s="180"/>
    </row>
    <row r="37" spans="1:9" ht="15">
      <c r="A37" s="208"/>
      <c r="B37" s="208"/>
      <c r="C37" s="207"/>
      <c r="D37" s="207"/>
      <c r="E37" s="207"/>
      <c r="F37" s="207"/>
      <c r="G37" s="207"/>
      <c r="H37" s="180"/>
      <c r="I37" s="180"/>
    </row>
    <row r="38" spans="1:9" ht="15">
      <c r="A38" s="208"/>
      <c r="B38" s="208"/>
      <c r="C38" s="180"/>
      <c r="D38" s="180"/>
      <c r="E38" s="180"/>
      <c r="F38" s="180"/>
      <c r="G38" s="180"/>
      <c r="H38" s="180"/>
      <c r="I38" s="180"/>
    </row>
    <row r="39" spans="1:9" ht="15">
      <c r="A39" s="208"/>
      <c r="B39" s="208"/>
      <c r="C39" s="180"/>
      <c r="D39" s="180"/>
      <c r="E39" s="180"/>
      <c r="F39" s="180"/>
      <c r="G39" s="180"/>
      <c r="H39" s="180"/>
      <c r="I39" s="180"/>
    </row>
    <row r="40" spans="1:9">
      <c r="A40" s="205"/>
      <c r="B40" s="205"/>
      <c r="C40" s="205"/>
      <c r="D40" s="205"/>
      <c r="E40" s="205"/>
      <c r="F40" s="205"/>
      <c r="G40" s="205"/>
      <c r="H40" s="205"/>
      <c r="I40" s="205"/>
    </row>
    <row r="41" spans="1:9" ht="15">
      <c r="A41" s="186" t="s">
        <v>107</v>
      </c>
      <c r="B41" s="186"/>
      <c r="C41" s="180"/>
      <c r="D41" s="180"/>
      <c r="E41" s="180"/>
      <c r="F41" s="180"/>
      <c r="G41" s="180"/>
      <c r="H41" s="180"/>
      <c r="I41" s="180"/>
    </row>
    <row r="42" spans="1:9" ht="15">
      <c r="A42" s="180"/>
      <c r="B42" s="180"/>
      <c r="C42" s="180"/>
      <c r="D42" s="180"/>
      <c r="E42" s="180"/>
      <c r="F42" s="180"/>
      <c r="G42" s="180"/>
      <c r="H42" s="180"/>
      <c r="I42" s="180"/>
    </row>
    <row r="43" spans="1:9" ht="15">
      <c r="A43" s="180"/>
      <c r="B43" s="180"/>
      <c r="C43" s="180"/>
      <c r="D43" s="180"/>
      <c r="E43" s="180"/>
      <c r="F43" s="180"/>
      <c r="G43" s="180"/>
      <c r="H43" s="180"/>
      <c r="I43" s="187"/>
    </row>
    <row r="44" spans="1:9" ht="15">
      <c r="A44" s="186"/>
      <c r="B44" s="186"/>
      <c r="C44" s="186" t="s">
        <v>391</v>
      </c>
      <c r="D44" s="186"/>
      <c r="E44" s="207"/>
      <c r="F44" s="186"/>
      <c r="G44" s="186"/>
      <c r="H44" s="180"/>
      <c r="I44" s="187"/>
    </row>
    <row r="45" spans="1:9" ht="15">
      <c r="A45" s="180"/>
      <c r="B45" s="180"/>
      <c r="C45" s="180" t="s">
        <v>265</v>
      </c>
      <c r="D45" s="180"/>
      <c r="E45" s="180"/>
      <c r="F45" s="180"/>
      <c r="G45" s="180"/>
      <c r="H45" s="180"/>
      <c r="I45" s="187"/>
    </row>
    <row r="46" spans="1:9">
      <c r="A46" s="188"/>
      <c r="B46" s="188"/>
      <c r="C46" s="188" t="s">
        <v>139</v>
      </c>
      <c r="D46" s="188"/>
      <c r="E46" s="188"/>
      <c r="F46" s="188"/>
      <c r="G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ფორმა N2</vt:lpstr>
      <vt:lpstr>ფორმა N1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ფორმა 15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N5.3'!Print_Area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Gvantsa Iordanishvili</cp:lastModifiedBy>
  <cp:lastPrinted>2020-12-16T12:15:15Z</cp:lastPrinted>
  <dcterms:created xsi:type="dcterms:W3CDTF">2011-12-27T13:20:18Z</dcterms:created>
  <dcterms:modified xsi:type="dcterms:W3CDTF">2020-12-16T12:42:53Z</dcterms:modified>
</cp:coreProperties>
</file>